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9600" windowHeight="9432" tabRatio="948" activeTab="1"/>
  </bookViews>
  <sheets>
    <sheet name="Toelichting" sheetId="28" r:id="rId1"/>
    <sheet name="Uitk 2013 tm 2016" sheetId="29" r:id="rId2"/>
    <sheet name="Uitk vs Lasten 2013 tm 2016" sheetId="44" r:id="rId3"/>
    <sheet name="tab" sheetId="30" r:id="rId4"/>
    <sheet name="index obv sept data" sheetId="33" state="hidden" r:id="rId5"/>
    <sheet name="sept2013" sheetId="39" state="hidden" r:id="rId6"/>
    <sheet name="mei2014" sheetId="40" state="hidden" r:id="rId7"/>
    <sheet name="begr2013" sheetId="49" state="hidden" r:id="rId8"/>
    <sheet name="begr2014" sheetId="50" state="hidden" r:id="rId9"/>
    <sheet name="Gemeente Opgave lasten" sheetId="45" r:id="rId10"/>
    <sheet name="Blad1" sheetId="51" state="hidden" r:id="rId11"/>
  </sheets>
  <externalReferences>
    <externalReference r:id="rId12"/>
  </externalReferences>
  <definedNames>
    <definedName name="_xlnm.Print_Area" localSheetId="4">'index obv sept data'!$B$1:$M$2</definedName>
    <definedName name="_xlnm.Print_Area" localSheetId="5">sept2013!$A$1:$O$25</definedName>
    <definedName name="_xlnm.Print_Area" localSheetId="0">Toelichting!$A$1:$J$235</definedName>
    <definedName name="_xlnm.Print_Area" localSheetId="1">'Uitk 2013 tm 2016'!$B$2:$X$61,'Uitk 2013 tm 2016'!$B$63:$X$127,'Uitk 2013 tm 2016'!$B$129:$X$191</definedName>
    <definedName name="_xlnm.Print_Area" localSheetId="2">'Uitk vs Lasten 2013 tm 2016'!$B$2:$K$63</definedName>
    <definedName name="begr2013">begr2013!$B$3:$F$491</definedName>
    <definedName name="begr2014">begr2014!$B$3:$G$491</definedName>
    <definedName name="begrbasbz2013">#REF!</definedName>
    <definedName name="begrbasop2013">#REF!</definedName>
    <definedName name="begrspecop2013" localSheetId="8">begr2014!$A$979:$C$1466</definedName>
    <definedName name="begrvobz2013" localSheetId="8">begr2014!$A$2446:$C$2933</definedName>
    <definedName name="begrvoop2013" localSheetId="8">begr2014!$A$1957:$C$2444</definedName>
    <definedName name="gemc">'[1]WUW integratie'!$A$2:$A$3</definedName>
    <definedName name="gemeentenaam">'Uitk 2013 tm 2016'!$AD$9:$AE$432</definedName>
    <definedName name="grond14">[1]Blad1!$A$3:$AD$407</definedName>
    <definedName name="mei_2014">'mei2014'!$A$5:$O$408</definedName>
    <definedName name="sept2013">sept2013!$A$5:$O$413</definedName>
  </definedNames>
  <calcPr calcId="152511"/>
</workbook>
</file>

<file path=xl/calcChain.xml><?xml version="1.0" encoding="utf-8"?>
<calcChain xmlns="http://schemas.openxmlformats.org/spreadsheetml/2006/main">
  <c r="H262" i="29" l="1"/>
  <c r="H263" i="29"/>
  <c r="H264" i="29"/>
  <c r="H265" i="29"/>
  <c r="F266" i="29"/>
  <c r="H242" i="29"/>
  <c r="J242" i="29" s="1"/>
  <c r="K242" i="29" s="1"/>
  <c r="H237" i="29"/>
  <c r="H261" i="29" s="1"/>
  <c r="H236" i="29"/>
  <c r="H260" i="29" s="1"/>
  <c r="H235" i="29"/>
  <c r="H259" i="29" s="1"/>
  <c r="H234" i="29"/>
  <c r="H258" i="29" s="1"/>
  <c r="H233" i="29"/>
  <c r="H257" i="29" s="1"/>
  <c r="H232" i="29"/>
  <c r="H256" i="29" s="1"/>
  <c r="H231" i="29"/>
  <c r="H255" i="29" s="1"/>
  <c r="H230" i="29"/>
  <c r="H254" i="29" s="1"/>
  <c r="H229" i="29"/>
  <c r="H253" i="29" s="1"/>
  <c r="D236" i="29"/>
  <c r="D237" i="29"/>
  <c r="D235" i="29"/>
  <c r="D233" i="29"/>
  <c r="H266" i="29" l="1"/>
  <c r="J266" i="29" s="1"/>
  <c r="K266" i="29" s="1"/>
  <c r="R160" i="29"/>
  <c r="U160" i="29" s="1"/>
  <c r="V160" i="29" s="1"/>
  <c r="H160" i="29"/>
  <c r="K160" i="29" s="1"/>
  <c r="L160" i="29" s="1"/>
  <c r="R94" i="29"/>
  <c r="U94" i="29" s="1"/>
  <c r="V94" i="29" s="1"/>
  <c r="D10" i="30"/>
  <c r="O408" i="40"/>
  <c r="N408" i="40"/>
  <c r="M408" i="40"/>
  <c r="L408" i="40"/>
  <c r="K408" i="40"/>
  <c r="J408" i="40"/>
  <c r="I408" i="40"/>
  <c r="H408" i="40"/>
  <c r="G408" i="40"/>
  <c r="F408" i="40"/>
  <c r="E408" i="40"/>
  <c r="D408" i="40"/>
  <c r="C408" i="40"/>
  <c r="C39" i="33"/>
  <c r="C40" i="33"/>
  <c r="C41" i="33"/>
  <c r="C43" i="33"/>
  <c r="C44" i="33"/>
  <c r="C47" i="33"/>
  <c r="C48" i="33"/>
  <c r="C49" i="33"/>
  <c r="C38" i="33"/>
  <c r="C23" i="33"/>
  <c r="C24" i="33"/>
  <c r="C25" i="33"/>
  <c r="C27" i="33"/>
  <c r="C28" i="33"/>
  <c r="C31" i="33"/>
  <c r="C32" i="33"/>
  <c r="C33" i="33"/>
  <c r="C22" i="33"/>
  <c r="C55" i="33"/>
  <c r="C56" i="33"/>
  <c r="C57" i="33"/>
  <c r="C59" i="33"/>
  <c r="C60" i="33"/>
  <c r="C63" i="33"/>
  <c r="C64" i="33"/>
  <c r="C65" i="33"/>
  <c r="C54" i="33"/>
  <c r="D136" i="29" l="1"/>
  <c r="D138" i="29" s="1"/>
  <c r="F135" i="29"/>
  <c r="P135" i="29" s="1"/>
  <c r="H174" i="29"/>
  <c r="R173" i="29"/>
  <c r="V173" i="29" s="1"/>
  <c r="L173" i="29"/>
  <c r="R172" i="29"/>
  <c r="V172" i="29" s="1"/>
  <c r="L172" i="29"/>
  <c r="R171" i="29"/>
  <c r="V171" i="29" s="1"/>
  <c r="L171" i="29"/>
  <c r="R170" i="29"/>
  <c r="V170" i="29" s="1"/>
  <c r="L170" i="29"/>
  <c r="R168" i="29"/>
  <c r="V168" i="29" s="1"/>
  <c r="L168" i="29"/>
  <c r="R167" i="29"/>
  <c r="V167" i="29" s="1"/>
  <c r="L167" i="29"/>
  <c r="H152" i="29"/>
  <c r="H151" i="29"/>
  <c r="T151" i="29" l="1"/>
  <c r="T178" i="29" s="1"/>
  <c r="T152" i="29"/>
  <c r="T179" i="29" s="1"/>
  <c r="J151" i="29"/>
  <c r="J178" i="29" s="1"/>
  <c r="J152" i="29"/>
  <c r="R151" i="29"/>
  <c r="R152" i="29"/>
  <c r="R174" i="29"/>
  <c r="J179" i="29" l="1"/>
  <c r="F69" i="29" l="1"/>
  <c r="P69" i="29" s="1"/>
  <c r="H94" i="29"/>
  <c r="L94" i="29" s="1"/>
  <c r="D70" i="29"/>
  <c r="G13" i="44"/>
  <c r="G65" i="33"/>
  <c r="G64" i="33"/>
  <c r="G63" i="33"/>
  <c r="D62" i="33"/>
  <c r="D61" i="33"/>
  <c r="G60" i="33"/>
  <c r="G59" i="33"/>
  <c r="D58" i="33"/>
  <c r="G57" i="33"/>
  <c r="G56" i="33"/>
  <c r="G55" i="33"/>
  <c r="G54" i="33"/>
  <c r="G49" i="33"/>
  <c r="G48" i="33"/>
  <c r="G47" i="33"/>
  <c r="D46" i="33"/>
  <c r="C62" i="33" s="1"/>
  <c r="D45" i="33"/>
  <c r="C61" i="33" s="1"/>
  <c r="G44" i="33"/>
  <c r="G43" i="33"/>
  <c r="D42" i="33"/>
  <c r="C58" i="33" s="1"/>
  <c r="G41" i="33"/>
  <c r="G40" i="33"/>
  <c r="G39" i="33"/>
  <c r="G38" i="33"/>
  <c r="F8" i="29"/>
  <c r="G61" i="33" l="1"/>
  <c r="G58" i="33"/>
  <c r="G62" i="33"/>
  <c r="L3" i="50"/>
  <c r="O3" i="50" s="1"/>
  <c r="N5" i="50"/>
  <c r="O5" i="50" s="1"/>
  <c r="P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3" i="50"/>
  <c r="B491" i="49"/>
  <c r="B4" i="49"/>
  <c r="B5" i="49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126" i="49"/>
  <c r="B127" i="49"/>
  <c r="B128" i="49"/>
  <c r="B129" i="49"/>
  <c r="B130" i="49"/>
  <c r="B131" i="49"/>
  <c r="B132" i="49"/>
  <c r="B133" i="49"/>
  <c r="B134" i="49"/>
  <c r="B135" i="49"/>
  <c r="B136" i="49"/>
  <c r="B137" i="49"/>
  <c r="B138" i="49"/>
  <c r="B139" i="49"/>
  <c r="B140" i="49"/>
  <c r="B141" i="49"/>
  <c r="B142" i="49"/>
  <c r="B143" i="49"/>
  <c r="B144" i="49"/>
  <c r="B145" i="49"/>
  <c r="B146" i="49"/>
  <c r="B147" i="49"/>
  <c r="B148" i="49"/>
  <c r="B149" i="49"/>
  <c r="B150" i="49"/>
  <c r="B151" i="49"/>
  <c r="B152" i="49"/>
  <c r="B153" i="49"/>
  <c r="B154" i="49"/>
  <c r="B155" i="49"/>
  <c r="B156" i="49"/>
  <c r="B157" i="49"/>
  <c r="B158" i="49"/>
  <c r="B159" i="49"/>
  <c r="B160" i="49"/>
  <c r="B161" i="49"/>
  <c r="B162" i="49"/>
  <c r="B163" i="49"/>
  <c r="B164" i="49"/>
  <c r="B165" i="49"/>
  <c r="B166" i="49"/>
  <c r="B167" i="49"/>
  <c r="B168" i="49"/>
  <c r="B169" i="49"/>
  <c r="B170" i="49"/>
  <c r="B171" i="49"/>
  <c r="B172" i="49"/>
  <c r="B173" i="49"/>
  <c r="B174" i="49"/>
  <c r="B175" i="49"/>
  <c r="B176" i="49"/>
  <c r="B177" i="49"/>
  <c r="B178" i="49"/>
  <c r="B179" i="49"/>
  <c r="B180" i="49"/>
  <c r="B181" i="49"/>
  <c r="B182" i="49"/>
  <c r="B183" i="49"/>
  <c r="B184" i="49"/>
  <c r="B185" i="49"/>
  <c r="B186" i="49"/>
  <c r="B187" i="49"/>
  <c r="B188" i="49"/>
  <c r="B189" i="49"/>
  <c r="B190" i="49"/>
  <c r="B191" i="49"/>
  <c r="B192" i="49"/>
  <c r="B193" i="49"/>
  <c r="B194" i="49"/>
  <c r="B195" i="49"/>
  <c r="B196" i="49"/>
  <c r="B197" i="49"/>
  <c r="B198" i="49"/>
  <c r="B199" i="49"/>
  <c r="B200" i="49"/>
  <c r="B201" i="49"/>
  <c r="B202" i="49"/>
  <c r="B203" i="49"/>
  <c r="B204" i="49"/>
  <c r="B205" i="49"/>
  <c r="B206" i="49"/>
  <c r="B207" i="49"/>
  <c r="B208" i="49"/>
  <c r="B209" i="49"/>
  <c r="B210" i="49"/>
  <c r="B211" i="49"/>
  <c r="B212" i="49"/>
  <c r="B213" i="49"/>
  <c r="B214" i="49"/>
  <c r="B215" i="49"/>
  <c r="B216" i="49"/>
  <c r="B217" i="49"/>
  <c r="B218" i="49"/>
  <c r="B219" i="49"/>
  <c r="B220" i="49"/>
  <c r="B221" i="49"/>
  <c r="B222" i="49"/>
  <c r="B223" i="49"/>
  <c r="B224" i="49"/>
  <c r="B225" i="49"/>
  <c r="B226" i="49"/>
  <c r="B227" i="49"/>
  <c r="B228" i="49"/>
  <c r="B229" i="49"/>
  <c r="B230" i="49"/>
  <c r="B231" i="49"/>
  <c r="B232" i="49"/>
  <c r="B233" i="49"/>
  <c r="B234" i="49"/>
  <c r="B235" i="49"/>
  <c r="B236" i="49"/>
  <c r="B237" i="49"/>
  <c r="B238" i="49"/>
  <c r="B239" i="49"/>
  <c r="B240" i="49"/>
  <c r="B241" i="49"/>
  <c r="B242" i="49"/>
  <c r="B243" i="49"/>
  <c r="B244" i="49"/>
  <c r="B245" i="49"/>
  <c r="B246" i="49"/>
  <c r="B247" i="49"/>
  <c r="B248" i="49"/>
  <c r="B249" i="49"/>
  <c r="B250" i="49"/>
  <c r="B251" i="49"/>
  <c r="B252" i="49"/>
  <c r="B253" i="49"/>
  <c r="B254" i="49"/>
  <c r="B255" i="49"/>
  <c r="B256" i="49"/>
  <c r="B257" i="49"/>
  <c r="B258" i="49"/>
  <c r="B259" i="49"/>
  <c r="B260" i="49"/>
  <c r="B261" i="49"/>
  <c r="B262" i="49"/>
  <c r="B263" i="49"/>
  <c r="B264" i="49"/>
  <c r="B265" i="49"/>
  <c r="B266" i="49"/>
  <c r="B267" i="49"/>
  <c r="B268" i="49"/>
  <c r="B269" i="49"/>
  <c r="B270" i="49"/>
  <c r="B271" i="49"/>
  <c r="B272" i="49"/>
  <c r="B273" i="49"/>
  <c r="B274" i="49"/>
  <c r="B275" i="49"/>
  <c r="B276" i="49"/>
  <c r="B277" i="49"/>
  <c r="B278" i="49"/>
  <c r="B279" i="49"/>
  <c r="B280" i="49"/>
  <c r="B281" i="49"/>
  <c r="B282" i="49"/>
  <c r="B283" i="49"/>
  <c r="B284" i="49"/>
  <c r="B285" i="49"/>
  <c r="B286" i="49"/>
  <c r="B287" i="49"/>
  <c r="B288" i="49"/>
  <c r="B289" i="49"/>
  <c r="B290" i="49"/>
  <c r="B291" i="49"/>
  <c r="B292" i="49"/>
  <c r="B293" i="49"/>
  <c r="B294" i="49"/>
  <c r="B295" i="49"/>
  <c r="B296" i="49"/>
  <c r="B297" i="49"/>
  <c r="B298" i="49"/>
  <c r="B299" i="49"/>
  <c r="B300" i="49"/>
  <c r="B301" i="49"/>
  <c r="B302" i="49"/>
  <c r="B303" i="49"/>
  <c r="B304" i="49"/>
  <c r="B305" i="49"/>
  <c r="B306" i="49"/>
  <c r="B307" i="49"/>
  <c r="B308" i="49"/>
  <c r="B309" i="49"/>
  <c r="B310" i="49"/>
  <c r="B311" i="49"/>
  <c r="B312" i="49"/>
  <c r="B313" i="49"/>
  <c r="B314" i="49"/>
  <c r="B315" i="49"/>
  <c r="B316" i="49"/>
  <c r="B317" i="49"/>
  <c r="B318" i="49"/>
  <c r="B319" i="49"/>
  <c r="B320" i="49"/>
  <c r="B321" i="49"/>
  <c r="B322" i="49"/>
  <c r="B323" i="49"/>
  <c r="B324" i="49"/>
  <c r="B325" i="49"/>
  <c r="B326" i="49"/>
  <c r="B327" i="49"/>
  <c r="B328" i="49"/>
  <c r="B329" i="49"/>
  <c r="B330" i="49"/>
  <c r="B331" i="49"/>
  <c r="B332" i="49"/>
  <c r="B333" i="49"/>
  <c r="B334" i="49"/>
  <c r="B335" i="49"/>
  <c r="B336" i="49"/>
  <c r="B337" i="49"/>
  <c r="B338" i="49"/>
  <c r="B339" i="49"/>
  <c r="B340" i="49"/>
  <c r="B341" i="49"/>
  <c r="B342" i="49"/>
  <c r="B343" i="49"/>
  <c r="B344" i="49"/>
  <c r="B345" i="49"/>
  <c r="B346" i="49"/>
  <c r="B347" i="49"/>
  <c r="B348" i="49"/>
  <c r="B349" i="49"/>
  <c r="B350" i="49"/>
  <c r="B351" i="49"/>
  <c r="B352" i="49"/>
  <c r="B353" i="49"/>
  <c r="B354" i="49"/>
  <c r="B355" i="49"/>
  <c r="B356" i="49"/>
  <c r="B357" i="49"/>
  <c r="B358" i="49"/>
  <c r="B359" i="49"/>
  <c r="B360" i="49"/>
  <c r="B361" i="49"/>
  <c r="B362" i="49"/>
  <c r="B363" i="49"/>
  <c r="B364" i="49"/>
  <c r="B365" i="49"/>
  <c r="B366" i="49"/>
  <c r="B367" i="49"/>
  <c r="B368" i="49"/>
  <c r="B369" i="49"/>
  <c r="B370" i="49"/>
  <c r="B371" i="49"/>
  <c r="B372" i="49"/>
  <c r="B373" i="49"/>
  <c r="B374" i="49"/>
  <c r="B375" i="49"/>
  <c r="B376" i="49"/>
  <c r="B377" i="49"/>
  <c r="B378" i="49"/>
  <c r="B379" i="49"/>
  <c r="B380" i="49"/>
  <c r="B381" i="49"/>
  <c r="B382" i="49"/>
  <c r="B383" i="49"/>
  <c r="B384" i="49"/>
  <c r="B385" i="49"/>
  <c r="B386" i="49"/>
  <c r="B387" i="49"/>
  <c r="B388" i="49"/>
  <c r="B389" i="49"/>
  <c r="B390" i="49"/>
  <c r="B391" i="49"/>
  <c r="B392" i="49"/>
  <c r="B393" i="49"/>
  <c r="B394" i="49"/>
  <c r="B395" i="49"/>
  <c r="B396" i="49"/>
  <c r="B397" i="49"/>
  <c r="B398" i="49"/>
  <c r="B399" i="49"/>
  <c r="B400" i="49"/>
  <c r="B401" i="49"/>
  <c r="B402" i="49"/>
  <c r="B403" i="49"/>
  <c r="B404" i="49"/>
  <c r="B405" i="49"/>
  <c r="B406" i="49"/>
  <c r="B407" i="49"/>
  <c r="B408" i="49"/>
  <c r="B409" i="49"/>
  <c r="B410" i="49"/>
  <c r="B411" i="49"/>
  <c r="B412" i="49"/>
  <c r="B413" i="49"/>
  <c r="B414" i="49"/>
  <c r="B415" i="49"/>
  <c r="B416" i="49"/>
  <c r="B417" i="49"/>
  <c r="B418" i="49"/>
  <c r="B419" i="49"/>
  <c r="B420" i="49"/>
  <c r="B421" i="49"/>
  <c r="B422" i="49"/>
  <c r="B423" i="49"/>
  <c r="B424" i="49"/>
  <c r="B425" i="49"/>
  <c r="B426" i="49"/>
  <c r="B427" i="49"/>
  <c r="B428" i="49"/>
  <c r="B429" i="49"/>
  <c r="B430" i="49"/>
  <c r="B431" i="49"/>
  <c r="B432" i="49"/>
  <c r="B433" i="49"/>
  <c r="B434" i="49"/>
  <c r="B435" i="49"/>
  <c r="B436" i="49"/>
  <c r="B437" i="49"/>
  <c r="B438" i="49"/>
  <c r="B439" i="49"/>
  <c r="B440" i="49"/>
  <c r="B441" i="49"/>
  <c r="B442" i="49"/>
  <c r="B443" i="49"/>
  <c r="B444" i="49"/>
  <c r="B445" i="49"/>
  <c r="B446" i="49"/>
  <c r="B447" i="49"/>
  <c r="B448" i="49"/>
  <c r="B449" i="49"/>
  <c r="B450" i="49"/>
  <c r="B451" i="49"/>
  <c r="B452" i="49"/>
  <c r="B453" i="49"/>
  <c r="B454" i="49"/>
  <c r="B455" i="49"/>
  <c r="B456" i="49"/>
  <c r="B457" i="49"/>
  <c r="B458" i="49"/>
  <c r="B459" i="49"/>
  <c r="B460" i="49"/>
  <c r="B461" i="49"/>
  <c r="B462" i="49"/>
  <c r="B463" i="49"/>
  <c r="B464" i="49"/>
  <c r="B465" i="49"/>
  <c r="B466" i="49"/>
  <c r="B467" i="49"/>
  <c r="B468" i="49"/>
  <c r="B469" i="49"/>
  <c r="B470" i="49"/>
  <c r="B471" i="49"/>
  <c r="B472" i="49"/>
  <c r="B473" i="49"/>
  <c r="B474" i="49"/>
  <c r="B475" i="49"/>
  <c r="B476" i="49"/>
  <c r="B477" i="49"/>
  <c r="B478" i="49"/>
  <c r="B479" i="49"/>
  <c r="B480" i="49"/>
  <c r="B481" i="49"/>
  <c r="B482" i="49"/>
  <c r="B483" i="49"/>
  <c r="B484" i="49"/>
  <c r="B485" i="49"/>
  <c r="B486" i="49"/>
  <c r="B487" i="49"/>
  <c r="B488" i="49"/>
  <c r="B489" i="49"/>
  <c r="B490" i="49"/>
  <c r="B3" i="49"/>
  <c r="F491" i="50"/>
  <c r="E491" i="50"/>
  <c r="D491" i="50"/>
  <c r="G490" i="50"/>
  <c r="G489" i="50"/>
  <c r="G488" i="50"/>
  <c r="G487" i="50"/>
  <c r="G486" i="50"/>
  <c r="G485" i="50"/>
  <c r="G484" i="50"/>
  <c r="G483" i="50"/>
  <c r="G482" i="50"/>
  <c r="G481" i="50"/>
  <c r="G480" i="50"/>
  <c r="G479" i="50"/>
  <c r="G478" i="50"/>
  <c r="G477" i="50"/>
  <c r="G476" i="50"/>
  <c r="G475" i="50"/>
  <c r="G474" i="50"/>
  <c r="G473" i="50"/>
  <c r="G472" i="50"/>
  <c r="G471" i="50"/>
  <c r="G470" i="50"/>
  <c r="G469" i="50"/>
  <c r="G468" i="50"/>
  <c r="G467" i="50"/>
  <c r="G466" i="50"/>
  <c r="G465" i="50"/>
  <c r="G464" i="50"/>
  <c r="G463" i="50"/>
  <c r="G462" i="50"/>
  <c r="G461" i="50"/>
  <c r="G460" i="50"/>
  <c r="G459" i="50"/>
  <c r="G458" i="50"/>
  <c r="G457" i="50"/>
  <c r="G456" i="50"/>
  <c r="G455" i="50"/>
  <c r="G454" i="50"/>
  <c r="G453" i="50"/>
  <c r="G452" i="50"/>
  <c r="G451" i="50"/>
  <c r="G450" i="50"/>
  <c r="G449" i="50"/>
  <c r="G448" i="50"/>
  <c r="G447" i="50"/>
  <c r="G446" i="50"/>
  <c r="G445" i="50"/>
  <c r="G444" i="50"/>
  <c r="G443" i="50"/>
  <c r="G442" i="50"/>
  <c r="G441" i="50"/>
  <c r="G440" i="50"/>
  <c r="G439" i="50"/>
  <c r="G438" i="50"/>
  <c r="G437" i="50"/>
  <c r="G436" i="50"/>
  <c r="G435" i="50"/>
  <c r="G434" i="50"/>
  <c r="G433" i="50"/>
  <c r="G432" i="50"/>
  <c r="G431" i="50"/>
  <c r="G430" i="50"/>
  <c r="G429" i="50"/>
  <c r="G428" i="50"/>
  <c r="G427" i="50"/>
  <c r="G426" i="50"/>
  <c r="G425" i="50"/>
  <c r="G424" i="50"/>
  <c r="G423" i="50"/>
  <c r="G422" i="50"/>
  <c r="G421" i="50"/>
  <c r="G420" i="50"/>
  <c r="G419" i="50"/>
  <c r="G418" i="50"/>
  <c r="G417" i="50"/>
  <c r="G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491" i="49"/>
  <c r="F491" i="49"/>
  <c r="E491" i="49"/>
  <c r="D491" i="49"/>
  <c r="G491" i="50" l="1"/>
  <c r="P6" i="50"/>
  <c r="P8" i="50"/>
  <c r="I34" i="44" s="1"/>
  <c r="O7" i="50"/>
  <c r="H33" i="44" s="1"/>
  <c r="N8" i="50"/>
  <c r="G34" i="44" s="1"/>
  <c r="M7" i="50"/>
  <c r="F33" i="44" s="1"/>
  <c r="N6" i="50"/>
  <c r="G35" i="44" s="1"/>
  <c r="P7" i="50"/>
  <c r="I33" i="44" s="1"/>
  <c r="O8" i="50"/>
  <c r="H34" i="44" s="1"/>
  <c r="O6" i="50"/>
  <c r="H35" i="44" s="1"/>
  <c r="M8" i="50"/>
  <c r="F34" i="44" s="1"/>
  <c r="N7" i="50"/>
  <c r="G33" i="44" s="1"/>
  <c r="M6" i="50"/>
  <c r="F35" i="44" s="1"/>
  <c r="D413" i="39"/>
  <c r="E413" i="39"/>
  <c r="F413" i="39"/>
  <c r="G413" i="39"/>
  <c r="H413" i="39"/>
  <c r="I413" i="39"/>
  <c r="J413" i="39"/>
  <c r="K413" i="39"/>
  <c r="L413" i="39"/>
  <c r="M413" i="39"/>
  <c r="N413" i="39"/>
  <c r="O413" i="39"/>
  <c r="C413" i="39"/>
  <c r="N9" i="50" l="1"/>
  <c r="M9" i="50"/>
  <c r="I35" i="44"/>
  <c r="P9" i="50"/>
  <c r="O9" i="50"/>
  <c r="B3" i="45"/>
  <c r="F9" i="44" l="1"/>
  <c r="H110" i="29"/>
  <c r="H44" i="29"/>
  <c r="J55" i="45"/>
  <c r="I55" i="45"/>
  <c r="H55" i="45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47" i="45" s="1"/>
  <c r="L39" i="45"/>
  <c r="J37" i="45"/>
  <c r="G37" i="45"/>
  <c r="E37" i="45"/>
  <c r="C37" i="45"/>
  <c r="B37" i="45"/>
  <c r="I36" i="45"/>
  <c r="I37" i="45" s="1"/>
  <c r="H36" i="45"/>
  <c r="H37" i="45" s="1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I41" i="45" s="1"/>
  <c r="I49" i="45" s="1"/>
  <c r="H22" i="45"/>
  <c r="G22" i="45"/>
  <c r="G41" i="45" s="1"/>
  <c r="G49" i="45" s="1"/>
  <c r="E22" i="45"/>
  <c r="D22" i="45"/>
  <c r="D41" i="45" s="1"/>
  <c r="D49" i="45" s="1"/>
  <c r="C22" i="45"/>
  <c r="B22" i="45"/>
  <c r="B41" i="45" s="1"/>
  <c r="B49" i="45" s="1"/>
  <c r="L21" i="45"/>
  <c r="L20" i="45"/>
  <c r="L19" i="45"/>
  <c r="L18" i="45"/>
  <c r="L17" i="45"/>
  <c r="L16" i="45"/>
  <c r="L15" i="45"/>
  <c r="L14" i="45"/>
  <c r="L13" i="45"/>
  <c r="L12" i="45"/>
  <c r="L11" i="45"/>
  <c r="C41" i="45" l="1"/>
  <c r="L55" i="45"/>
  <c r="B58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D11" i="29"/>
  <c r="R30" i="29" l="1"/>
  <c r="R28" i="29"/>
  <c r="R26" i="29"/>
  <c r="R24" i="29"/>
  <c r="R20" i="29"/>
  <c r="R18" i="29"/>
  <c r="H79" i="29" s="1"/>
  <c r="R16" i="29"/>
  <c r="R29" i="29"/>
  <c r="R27" i="29"/>
  <c r="R25" i="29"/>
  <c r="R21" i="29"/>
  <c r="R19" i="29"/>
  <c r="H80" i="29" s="1"/>
  <c r="R17" i="29"/>
  <c r="H78" i="29" s="1"/>
  <c r="H29" i="29"/>
  <c r="H27" i="29"/>
  <c r="H25" i="29"/>
  <c r="H21" i="29"/>
  <c r="H19" i="29"/>
  <c r="H17" i="29"/>
  <c r="H30" i="29"/>
  <c r="H28" i="29"/>
  <c r="H26" i="29"/>
  <c r="H24" i="29"/>
  <c r="H20" i="29"/>
  <c r="H18" i="29"/>
  <c r="H16" i="29"/>
  <c r="B60" i="45"/>
  <c r="C49" i="45"/>
  <c r="B59" i="45"/>
  <c r="I52" i="44"/>
  <c r="H52" i="44"/>
  <c r="H36" i="44"/>
  <c r="I36" i="44"/>
  <c r="H13" i="44"/>
  <c r="I13" i="44" s="1"/>
  <c r="J16" i="29" l="1"/>
  <c r="K16" i="29"/>
  <c r="R80" i="29"/>
  <c r="R79" i="29"/>
  <c r="R78" i="29"/>
  <c r="T16" i="29"/>
  <c r="H77" i="29"/>
  <c r="U16" i="29"/>
  <c r="B61" i="45"/>
  <c r="F52" i="44"/>
  <c r="G52" i="44"/>
  <c r="J77" i="29" l="1"/>
  <c r="R77" i="29"/>
  <c r="K77" i="29"/>
  <c r="G36" i="44"/>
  <c r="F36" i="44"/>
  <c r="U77" i="29" l="1"/>
  <c r="T77" i="29"/>
  <c r="G23" i="33"/>
  <c r="G24" i="33"/>
  <c r="G25" i="33"/>
  <c r="G27" i="33"/>
  <c r="G28" i="33"/>
  <c r="G31" i="33"/>
  <c r="G32" i="33"/>
  <c r="G33" i="33"/>
  <c r="G22" i="33"/>
  <c r="G6" i="33"/>
  <c r="G7" i="33"/>
  <c r="G8" i="33"/>
  <c r="G10" i="33"/>
  <c r="G11" i="33"/>
  <c r="G14" i="33"/>
  <c r="G15" i="33"/>
  <c r="G16" i="33"/>
  <c r="G17" i="33"/>
  <c r="G5" i="33"/>
  <c r="P8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R37" i="29"/>
  <c r="R44" i="29" s="1"/>
  <c r="L37" i="29"/>
  <c r="H23" i="29"/>
  <c r="H22" i="29"/>
  <c r="D30" i="33"/>
  <c r="D29" i="33"/>
  <c r="D26" i="33"/>
  <c r="D13" i="33"/>
  <c r="C30" i="33" s="1"/>
  <c r="C13" i="33"/>
  <c r="D12" i="33"/>
  <c r="C29" i="33" s="1"/>
  <c r="C12" i="33"/>
  <c r="D9" i="33"/>
  <c r="C26" i="33" s="1"/>
  <c r="C9" i="33"/>
  <c r="L44" i="29" l="1"/>
  <c r="G29" i="33"/>
  <c r="C45" i="33"/>
  <c r="G45" i="33" s="1"/>
  <c r="G26" i="33"/>
  <c r="C42" i="33"/>
  <c r="G42" i="33" s="1"/>
  <c r="G30" i="33"/>
  <c r="C46" i="33"/>
  <c r="G46" i="33" s="1"/>
  <c r="G9" i="33"/>
  <c r="G13" i="33"/>
  <c r="G12" i="33"/>
  <c r="R23" i="29"/>
  <c r="V37" i="29"/>
  <c r="V44" i="29" s="1"/>
  <c r="R22" i="29"/>
  <c r="J22" i="29"/>
  <c r="J23" i="29"/>
  <c r="J49" i="29" s="1"/>
  <c r="T23" i="29"/>
  <c r="T49" i="29" s="1"/>
  <c r="J48" i="29" l="1"/>
  <c r="T22" i="29"/>
  <c r="R104" i="29"/>
  <c r="V104" i="29" s="1"/>
  <c r="R106" i="29"/>
  <c r="H86" i="29"/>
  <c r="H85" i="29"/>
  <c r="L109" i="29"/>
  <c r="L103" i="29"/>
  <c r="L104" i="29"/>
  <c r="R103" i="29"/>
  <c r="L106" i="29"/>
  <c r="R107" i="29"/>
  <c r="V107" i="29" s="1"/>
  <c r="R108" i="29"/>
  <c r="V108" i="29" s="1"/>
  <c r="R109" i="29"/>
  <c r="V109" i="29" s="1"/>
  <c r="L107" i="29"/>
  <c r="L108" i="29"/>
  <c r="D24" i="30"/>
  <c r="D23" i="30"/>
  <c r="D22" i="30"/>
  <c r="D21" i="30"/>
  <c r="D20" i="30"/>
  <c r="D19" i="30"/>
  <c r="D15" i="30"/>
  <c r="D14" i="30"/>
  <c r="D13" i="30"/>
  <c r="K80" i="29" s="1"/>
  <c r="D12" i="30"/>
  <c r="K79" i="29" s="1"/>
  <c r="D11" i="30"/>
  <c r="K78" i="29" s="1"/>
  <c r="H110" i="28"/>
  <c r="H109" i="28"/>
  <c r="U151" i="29" l="1"/>
  <c r="K151" i="29"/>
  <c r="U152" i="29"/>
  <c r="K152" i="29"/>
  <c r="K86" i="29"/>
  <c r="R85" i="29"/>
  <c r="K85" i="29"/>
  <c r="V106" i="29"/>
  <c r="T86" i="29" s="1"/>
  <c r="T115" i="29" s="1"/>
  <c r="R86" i="29"/>
  <c r="K23" i="29"/>
  <c r="K22" i="29"/>
  <c r="U23" i="29"/>
  <c r="U22" i="29"/>
  <c r="U48" i="29" s="1"/>
  <c r="R110" i="29"/>
  <c r="V103" i="29"/>
  <c r="T85" i="29" s="1"/>
  <c r="T114" i="29" s="1"/>
  <c r="J86" i="29"/>
  <c r="J115" i="29" s="1"/>
  <c r="J85" i="29"/>
  <c r="J114" i="29" s="1"/>
  <c r="T48" i="29"/>
  <c r="U85" i="29"/>
  <c r="K179" i="29" l="1"/>
  <c r="L179" i="29" s="1"/>
  <c r="L152" i="29"/>
  <c r="U179" i="29"/>
  <c r="V179" i="29" s="1"/>
  <c r="V152" i="29"/>
  <c r="K178" i="29"/>
  <c r="L178" i="29" s="1"/>
  <c r="L151" i="29"/>
  <c r="U178" i="29"/>
  <c r="V178" i="29" s="1"/>
  <c r="V151" i="29"/>
  <c r="U86" i="29"/>
  <c r="U115" i="29" s="1"/>
  <c r="V22" i="29"/>
  <c r="K48" i="29"/>
  <c r="L48" i="29" s="1"/>
  <c r="L22" i="29"/>
  <c r="U49" i="29"/>
  <c r="V49" i="29" s="1"/>
  <c r="V23" i="29"/>
  <c r="K49" i="29"/>
  <c r="L49" i="29" s="1"/>
  <c r="L23" i="29"/>
  <c r="V115" i="29"/>
  <c r="V86" i="29"/>
  <c r="V48" i="29"/>
  <c r="K115" i="29"/>
  <c r="L115" i="29" s="1"/>
  <c r="L86" i="29"/>
  <c r="V85" i="29"/>
  <c r="U114" i="29"/>
  <c r="K114" i="29"/>
  <c r="L85" i="29"/>
  <c r="L114" i="29" l="1"/>
  <c r="V114" i="29"/>
  <c r="D72" i="29"/>
  <c r="H158" i="29" l="1"/>
  <c r="F221" i="29" s="1"/>
  <c r="H156" i="29"/>
  <c r="F219" i="29" s="1"/>
  <c r="H154" i="29"/>
  <c r="F236" i="29" s="1"/>
  <c r="H150" i="29"/>
  <c r="F218" i="29" s="1"/>
  <c r="H146" i="29"/>
  <c r="F217" i="29" s="1"/>
  <c r="H144" i="29"/>
  <c r="F215" i="29" s="1"/>
  <c r="H92" i="29"/>
  <c r="H90" i="29"/>
  <c r="H88" i="29"/>
  <c r="H84" i="29"/>
  <c r="H159" i="29"/>
  <c r="F222" i="29" s="1"/>
  <c r="H157" i="29"/>
  <c r="F220" i="29" s="1"/>
  <c r="H155" i="29"/>
  <c r="F237" i="29" s="1"/>
  <c r="H153" i="29"/>
  <c r="F235" i="29" s="1"/>
  <c r="H149" i="29"/>
  <c r="F233" i="29" s="1"/>
  <c r="H145" i="29"/>
  <c r="F216" i="29" s="1"/>
  <c r="H143" i="29"/>
  <c r="F229" i="29" s="1"/>
  <c r="H93" i="29"/>
  <c r="H91" i="29"/>
  <c r="H89" i="29"/>
  <c r="H87" i="29"/>
  <c r="H83" i="29"/>
  <c r="K21" i="29"/>
  <c r="K50" i="29" s="1"/>
  <c r="J21" i="29"/>
  <c r="F15" i="44" s="1"/>
  <c r="U21" i="29"/>
  <c r="U50" i="29" s="1"/>
  <c r="J235" i="29" l="1"/>
  <c r="K235" i="29" s="1"/>
  <c r="F259" i="29"/>
  <c r="J259" i="29" s="1"/>
  <c r="K259" i="29" s="1"/>
  <c r="J229" i="29"/>
  <c r="K229" i="29" s="1"/>
  <c r="F253" i="29"/>
  <c r="J253" i="29" s="1"/>
  <c r="K253" i="29" s="1"/>
  <c r="J233" i="29"/>
  <c r="K233" i="29" s="1"/>
  <c r="F257" i="29"/>
  <c r="J257" i="29" s="1"/>
  <c r="K257" i="29" s="1"/>
  <c r="J237" i="29"/>
  <c r="K237" i="29" s="1"/>
  <c r="F261" i="29"/>
  <c r="J261" i="29" s="1"/>
  <c r="K261" i="29" s="1"/>
  <c r="J236" i="29"/>
  <c r="K236" i="29" s="1"/>
  <c r="F260" i="29"/>
  <c r="J260" i="29" s="1"/>
  <c r="K260" i="29" s="1"/>
  <c r="J216" i="29"/>
  <c r="K216" i="29" s="1"/>
  <c r="F231" i="29"/>
  <c r="F239" i="29"/>
  <c r="J220" i="29"/>
  <c r="K220" i="29" s="1"/>
  <c r="F230" i="29"/>
  <c r="J215" i="29"/>
  <c r="K215" i="29" s="1"/>
  <c r="F234" i="29"/>
  <c r="J218" i="29"/>
  <c r="K218" i="29" s="1"/>
  <c r="F238" i="29"/>
  <c r="J219" i="29"/>
  <c r="K219" i="29" s="1"/>
  <c r="J222" i="29"/>
  <c r="K222" i="29" s="1"/>
  <c r="F241" i="29"/>
  <c r="J217" i="29"/>
  <c r="K217" i="29" s="1"/>
  <c r="F232" i="29"/>
  <c r="F240" i="29"/>
  <c r="J221" i="29"/>
  <c r="K221" i="29" s="1"/>
  <c r="K83" i="29"/>
  <c r="R83" i="29"/>
  <c r="U83" i="29" s="1"/>
  <c r="K89" i="29"/>
  <c r="R89" i="29"/>
  <c r="U89" i="29" s="1"/>
  <c r="K93" i="29"/>
  <c r="R93" i="29"/>
  <c r="T93" i="29" s="1"/>
  <c r="R145" i="29"/>
  <c r="K145" i="29"/>
  <c r="J145" i="29"/>
  <c r="R153" i="29"/>
  <c r="J153" i="29"/>
  <c r="K153" i="29"/>
  <c r="J157" i="29"/>
  <c r="R157" i="29"/>
  <c r="K157" i="29"/>
  <c r="L110" i="29"/>
  <c r="K84" i="29"/>
  <c r="K116" i="29" s="1"/>
  <c r="R84" i="29"/>
  <c r="V110" i="29" s="1"/>
  <c r="K90" i="29"/>
  <c r="R90" i="29"/>
  <c r="U90" i="29" s="1"/>
  <c r="J144" i="29"/>
  <c r="R144" i="29"/>
  <c r="K144" i="29"/>
  <c r="L174" i="29"/>
  <c r="J150" i="29"/>
  <c r="H15" i="44" s="1"/>
  <c r="R150" i="29"/>
  <c r="K150" i="29"/>
  <c r="K180" i="29" s="1"/>
  <c r="R156" i="29"/>
  <c r="K156" i="29"/>
  <c r="J156" i="29"/>
  <c r="K87" i="29"/>
  <c r="R87" i="29"/>
  <c r="U87" i="29" s="1"/>
  <c r="U118" i="29" s="1"/>
  <c r="K91" i="29"/>
  <c r="R91" i="29"/>
  <c r="T91" i="29" s="1"/>
  <c r="R143" i="29"/>
  <c r="J143" i="29"/>
  <c r="K143" i="29"/>
  <c r="R149" i="29"/>
  <c r="K149" i="29"/>
  <c r="J149" i="29"/>
  <c r="R155" i="29"/>
  <c r="J155" i="29"/>
  <c r="K155" i="29"/>
  <c r="J159" i="29"/>
  <c r="R159" i="29"/>
  <c r="K159" i="29"/>
  <c r="K88" i="29"/>
  <c r="K119" i="29" s="1"/>
  <c r="R88" i="29"/>
  <c r="T88" i="29" s="1"/>
  <c r="K92" i="29"/>
  <c r="R92" i="29"/>
  <c r="T92" i="29" s="1"/>
  <c r="J146" i="29"/>
  <c r="R146" i="29"/>
  <c r="K146" i="29"/>
  <c r="K154" i="29"/>
  <c r="K183" i="29" s="1"/>
  <c r="R154" i="29"/>
  <c r="J154" i="29"/>
  <c r="R158" i="29"/>
  <c r="K158" i="29"/>
  <c r="J158" i="29"/>
  <c r="K182" i="29"/>
  <c r="K24" i="29"/>
  <c r="K52" i="29" s="1"/>
  <c r="J24" i="29"/>
  <c r="U24" i="29"/>
  <c r="U52" i="29" s="1"/>
  <c r="T24" i="29"/>
  <c r="K118" i="29"/>
  <c r="J87" i="29"/>
  <c r="F40" i="44"/>
  <c r="F56" i="44"/>
  <c r="T21" i="29"/>
  <c r="T50" i="29" s="1"/>
  <c r="U20" i="29"/>
  <c r="T20" i="29"/>
  <c r="U18" i="29"/>
  <c r="T18" i="29"/>
  <c r="K20" i="29"/>
  <c r="J20" i="29"/>
  <c r="U28" i="29"/>
  <c r="T28" i="29"/>
  <c r="J26" i="29"/>
  <c r="K26" i="29"/>
  <c r="J18" i="29"/>
  <c r="K18" i="29"/>
  <c r="U26" i="29"/>
  <c r="T26" i="29"/>
  <c r="K29" i="29"/>
  <c r="J29" i="29"/>
  <c r="U30" i="29"/>
  <c r="T30" i="29"/>
  <c r="U19" i="29"/>
  <c r="T19" i="29"/>
  <c r="J83" i="29"/>
  <c r="J78" i="29"/>
  <c r="J79" i="29"/>
  <c r="J93" i="29"/>
  <c r="U80" i="29"/>
  <c r="T80" i="29"/>
  <c r="J89" i="29"/>
  <c r="J25" i="29"/>
  <c r="K25" i="29"/>
  <c r="K53" i="29" s="1"/>
  <c r="J27" i="29"/>
  <c r="K27" i="29"/>
  <c r="U17" i="29"/>
  <c r="T17" i="29"/>
  <c r="T29" i="29"/>
  <c r="U29" i="29"/>
  <c r="K17" i="29"/>
  <c r="J17" i="29"/>
  <c r="K28" i="29"/>
  <c r="J28" i="29"/>
  <c r="U27" i="29"/>
  <c r="T27" i="29"/>
  <c r="K30" i="29"/>
  <c r="J30" i="29"/>
  <c r="T25" i="29"/>
  <c r="U25" i="29"/>
  <c r="U53" i="29" s="1"/>
  <c r="J19" i="29"/>
  <c r="K19" i="29"/>
  <c r="L21" i="29"/>
  <c r="J50" i="29"/>
  <c r="J84" i="29"/>
  <c r="J88" i="29"/>
  <c r="J90" i="29"/>
  <c r="U78" i="29"/>
  <c r="T78" i="29"/>
  <c r="J80" i="29"/>
  <c r="U79" i="29"/>
  <c r="T79" i="29"/>
  <c r="J91" i="29"/>
  <c r="J92" i="29"/>
  <c r="J232" i="29" l="1"/>
  <c r="K232" i="29" s="1"/>
  <c r="F256" i="29"/>
  <c r="J256" i="29" s="1"/>
  <c r="K256" i="29" s="1"/>
  <c r="J241" i="29"/>
  <c r="K241" i="29" s="1"/>
  <c r="F265" i="29"/>
  <c r="J265" i="29" s="1"/>
  <c r="K265" i="29" s="1"/>
  <c r="J231" i="29"/>
  <c r="K231" i="29" s="1"/>
  <c r="F255" i="29"/>
  <c r="J255" i="29" s="1"/>
  <c r="K255" i="29" s="1"/>
  <c r="J240" i="29"/>
  <c r="K240" i="29" s="1"/>
  <c r="F264" i="29"/>
  <c r="J264" i="29" s="1"/>
  <c r="K264" i="29" s="1"/>
  <c r="J238" i="29"/>
  <c r="K238" i="29" s="1"/>
  <c r="F262" i="29"/>
  <c r="J262" i="29" s="1"/>
  <c r="K262" i="29" s="1"/>
  <c r="J234" i="29"/>
  <c r="K234" i="29" s="1"/>
  <c r="F258" i="29"/>
  <c r="J258" i="29" s="1"/>
  <c r="K258" i="29" s="1"/>
  <c r="J230" i="29"/>
  <c r="K230" i="29" s="1"/>
  <c r="F254" i="29"/>
  <c r="J254" i="29" s="1"/>
  <c r="K254" i="29" s="1"/>
  <c r="J239" i="29"/>
  <c r="K239" i="29" s="1"/>
  <c r="F263" i="29"/>
  <c r="J263" i="29" s="1"/>
  <c r="K263" i="29" s="1"/>
  <c r="K223" i="29"/>
  <c r="T90" i="29"/>
  <c r="V90" i="29" s="1"/>
  <c r="K243" i="29"/>
  <c r="U88" i="29"/>
  <c r="U119" i="29" s="1"/>
  <c r="U120" i="29" s="1"/>
  <c r="U91" i="29"/>
  <c r="T83" i="29"/>
  <c r="T84" i="29"/>
  <c r="T89" i="29"/>
  <c r="V89" i="29" s="1"/>
  <c r="U92" i="29"/>
  <c r="U93" i="29"/>
  <c r="V93" i="29" s="1"/>
  <c r="T87" i="29"/>
  <c r="U84" i="29"/>
  <c r="U116" i="29" s="1"/>
  <c r="U146" i="29"/>
  <c r="T146" i="29"/>
  <c r="T149" i="29"/>
  <c r="U149" i="29"/>
  <c r="T156" i="29"/>
  <c r="U156" i="29"/>
  <c r="V174" i="29"/>
  <c r="U150" i="29"/>
  <c r="U180" i="29" s="1"/>
  <c r="T150" i="29"/>
  <c r="I15" i="44" s="1"/>
  <c r="U144" i="29"/>
  <c r="T144" i="29"/>
  <c r="U157" i="29"/>
  <c r="T157" i="29"/>
  <c r="U153" i="29"/>
  <c r="U182" i="29" s="1"/>
  <c r="T153" i="29"/>
  <c r="T158" i="29"/>
  <c r="U158" i="29"/>
  <c r="T154" i="29"/>
  <c r="U154" i="29"/>
  <c r="U183" i="29" s="1"/>
  <c r="U159" i="29"/>
  <c r="T159" i="29"/>
  <c r="U155" i="29"/>
  <c r="T155" i="29"/>
  <c r="U143" i="29"/>
  <c r="T143" i="29"/>
  <c r="T145" i="29"/>
  <c r="U145" i="29"/>
  <c r="V149" i="29"/>
  <c r="L153" i="29"/>
  <c r="J182" i="29"/>
  <c r="H20" i="44" s="1"/>
  <c r="L150" i="29"/>
  <c r="J180" i="29"/>
  <c r="K162" i="29"/>
  <c r="K186" i="29" s="1"/>
  <c r="T183" i="29"/>
  <c r="L159" i="29"/>
  <c r="L158" i="29"/>
  <c r="L157" i="29"/>
  <c r="L156" i="29"/>
  <c r="L155" i="29"/>
  <c r="J183" i="29"/>
  <c r="L154" i="29"/>
  <c r="K184" i="29"/>
  <c r="K187" i="29" s="1"/>
  <c r="L149" i="29"/>
  <c r="L146" i="29"/>
  <c r="L145" i="29"/>
  <c r="L144" i="29"/>
  <c r="L143" i="29"/>
  <c r="J162" i="29"/>
  <c r="U32" i="29"/>
  <c r="U56" i="29" s="1"/>
  <c r="J32" i="29"/>
  <c r="F24" i="44" s="1"/>
  <c r="V16" i="29"/>
  <c r="T32" i="29"/>
  <c r="K32" i="29"/>
  <c r="K56" i="29" s="1"/>
  <c r="G15" i="44"/>
  <c r="G56" i="44" s="1"/>
  <c r="V21" i="29"/>
  <c r="G24" i="44"/>
  <c r="L30" i="29"/>
  <c r="V27" i="29"/>
  <c r="V17" i="29"/>
  <c r="L89" i="29"/>
  <c r="L93" i="29"/>
  <c r="L79" i="29"/>
  <c r="L78" i="29"/>
  <c r="V19" i="29"/>
  <c r="V30" i="29"/>
  <c r="L29" i="29"/>
  <c r="V26" i="29"/>
  <c r="V28" i="29"/>
  <c r="V18" i="29"/>
  <c r="V80" i="29"/>
  <c r="L83" i="29"/>
  <c r="V20" i="29"/>
  <c r="L28" i="29"/>
  <c r="L17" i="29"/>
  <c r="L20" i="29"/>
  <c r="L91" i="29"/>
  <c r="V79" i="29"/>
  <c r="L80" i="29"/>
  <c r="V91" i="29"/>
  <c r="V78" i="29"/>
  <c r="L90" i="29"/>
  <c r="L92" i="29"/>
  <c r="T119" i="29"/>
  <c r="V88" i="29"/>
  <c r="L88" i="29"/>
  <c r="J119" i="29"/>
  <c r="T116" i="29"/>
  <c r="L50" i="29"/>
  <c r="L19" i="29"/>
  <c r="V25" i="29"/>
  <c r="T53" i="29"/>
  <c r="V29" i="29"/>
  <c r="L27" i="29"/>
  <c r="L25" i="29"/>
  <c r="J53" i="29"/>
  <c r="K54" i="29"/>
  <c r="K57" i="29" s="1"/>
  <c r="K120" i="29"/>
  <c r="K123" i="29" s="1"/>
  <c r="K96" i="29"/>
  <c r="V92" i="29"/>
  <c r="V77" i="29"/>
  <c r="U54" i="29"/>
  <c r="U57" i="29" s="1"/>
  <c r="L18" i="29"/>
  <c r="L26" i="29"/>
  <c r="V50" i="29"/>
  <c r="V87" i="29"/>
  <c r="T118" i="29"/>
  <c r="L84" i="29"/>
  <c r="J116" i="29"/>
  <c r="L24" i="29"/>
  <c r="J52" i="29"/>
  <c r="L16" i="29"/>
  <c r="L87" i="29"/>
  <c r="J118" i="29"/>
  <c r="L77" i="29"/>
  <c r="J96" i="29"/>
  <c r="J98" i="29" s="1"/>
  <c r="V24" i="29"/>
  <c r="T52" i="29"/>
  <c r="G40" i="44" l="1"/>
  <c r="V84" i="29"/>
  <c r="U96" i="29"/>
  <c r="K267" i="29"/>
  <c r="K245" i="29"/>
  <c r="T96" i="29"/>
  <c r="T98" i="29" s="1"/>
  <c r="U123" i="29"/>
  <c r="V83" i="29"/>
  <c r="V96" i="29" s="1"/>
  <c r="V122" i="29" s="1"/>
  <c r="K122" i="29"/>
  <c r="K124" i="29" s="1"/>
  <c r="K98" i="29"/>
  <c r="L98" i="29" s="1"/>
  <c r="U122" i="29"/>
  <c r="U124" i="29" s="1"/>
  <c r="V150" i="29"/>
  <c r="U162" i="29"/>
  <c r="U186" i="29" s="1"/>
  <c r="V143" i="29"/>
  <c r="V155" i="29"/>
  <c r="V159" i="29"/>
  <c r="U184" i="29"/>
  <c r="U187" i="29" s="1"/>
  <c r="V158" i="29"/>
  <c r="V153" i="29"/>
  <c r="V157" i="29"/>
  <c r="V144" i="29"/>
  <c r="V156" i="29"/>
  <c r="T162" i="29"/>
  <c r="I24" i="44" s="1"/>
  <c r="T182" i="29"/>
  <c r="I20" i="44" s="1"/>
  <c r="V145" i="29"/>
  <c r="V146" i="29"/>
  <c r="T180" i="29"/>
  <c r="V180" i="29" s="1"/>
  <c r="V154" i="29"/>
  <c r="V183" i="29"/>
  <c r="I21" i="44"/>
  <c r="J186" i="29"/>
  <c r="H24" i="44"/>
  <c r="L183" i="29"/>
  <c r="H21" i="44"/>
  <c r="L162" i="29"/>
  <c r="L186" i="29" s="1"/>
  <c r="L180" i="29"/>
  <c r="J184" i="29"/>
  <c r="L184" i="29" s="1"/>
  <c r="L182" i="29"/>
  <c r="K188" i="29"/>
  <c r="L96" i="29"/>
  <c r="L122" i="29" s="1"/>
  <c r="L32" i="29"/>
  <c r="L56" i="29" s="1"/>
  <c r="V32" i="29"/>
  <c r="V56" i="29" s="1"/>
  <c r="T56" i="29"/>
  <c r="H56" i="44"/>
  <c r="H40" i="44"/>
  <c r="I56" i="44"/>
  <c r="I40" i="44"/>
  <c r="U58" i="29"/>
  <c r="K58" i="29"/>
  <c r="V52" i="29"/>
  <c r="G20" i="44"/>
  <c r="T54" i="29"/>
  <c r="L116" i="29"/>
  <c r="V118" i="29"/>
  <c r="T120" i="29"/>
  <c r="V120" i="29" s="1"/>
  <c r="F21" i="44"/>
  <c r="L53" i="29"/>
  <c r="V53" i="29"/>
  <c r="G21" i="44"/>
  <c r="J56" i="29"/>
  <c r="J122" i="29"/>
  <c r="L118" i="29"/>
  <c r="J120" i="29"/>
  <c r="L120" i="29" s="1"/>
  <c r="J54" i="29"/>
  <c r="F20" i="44"/>
  <c r="L52" i="29"/>
  <c r="T122" i="29"/>
  <c r="V116" i="29"/>
  <c r="L119" i="29"/>
  <c r="V119" i="29"/>
  <c r="T186" i="29" l="1"/>
  <c r="U98" i="29"/>
  <c r="V98" i="29" s="1"/>
  <c r="T184" i="29"/>
  <c r="V162" i="29"/>
  <c r="V186" i="29" s="1"/>
  <c r="V182" i="29"/>
  <c r="U188" i="29"/>
  <c r="V184" i="29"/>
  <c r="V187" i="29" s="1"/>
  <c r="F19" i="44"/>
  <c r="F25" i="44" s="1"/>
  <c r="L187" i="29"/>
  <c r="L188" i="29" s="1"/>
  <c r="T187" i="29"/>
  <c r="T188" i="29" s="1"/>
  <c r="J187" i="29"/>
  <c r="J188" i="29" s="1"/>
  <c r="T123" i="29"/>
  <c r="T124" i="29" s="1"/>
  <c r="V123" i="29"/>
  <c r="V124" i="29" s="1"/>
  <c r="F41" i="44"/>
  <c r="L123" i="29"/>
  <c r="L124" i="29" s="1"/>
  <c r="H19" i="44"/>
  <c r="V54" i="29"/>
  <c r="V57" i="29" s="1"/>
  <c r="V58" i="29" s="1"/>
  <c r="T57" i="29"/>
  <c r="T58" i="29" s="1"/>
  <c r="L54" i="29"/>
  <c r="L57" i="29" s="1"/>
  <c r="L58" i="29" s="1"/>
  <c r="J57" i="29"/>
  <c r="J58" i="29" s="1"/>
  <c r="I19" i="44"/>
  <c r="J123" i="29"/>
  <c r="J124" i="29" s="1"/>
  <c r="G19" i="44"/>
  <c r="V188" i="29" l="1"/>
  <c r="I57" i="44"/>
  <c r="I41" i="44"/>
  <c r="H25" i="44"/>
  <c r="H26" i="44" s="1"/>
  <c r="H57" i="44"/>
  <c r="H41" i="44"/>
  <c r="F57" i="44"/>
  <c r="F26" i="44"/>
  <c r="F28" i="44" s="1"/>
  <c r="G57" i="44"/>
  <c r="G41" i="44"/>
  <c r="G25" i="44"/>
  <c r="G26" i="44" s="1"/>
  <c r="G28" i="44" s="1"/>
  <c r="I25" i="44"/>
  <c r="I26" i="44" s="1"/>
  <c r="I28" i="44" l="1"/>
  <c r="I42" i="44"/>
  <c r="I43" i="44" s="1"/>
  <c r="I58" i="44"/>
  <c r="I60" i="44" s="1"/>
  <c r="H28" i="44"/>
  <c r="H58" i="44"/>
  <c r="H60" i="44" s="1"/>
  <c r="H42" i="44"/>
  <c r="H43" i="44" s="1"/>
  <c r="F58" i="44"/>
  <c r="F60" i="44" s="1"/>
  <c r="F42" i="44"/>
  <c r="F43" i="44" s="1"/>
  <c r="G58" i="44"/>
  <c r="G60" i="44" s="1"/>
  <c r="G42" i="44"/>
  <c r="G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
Opgave dec. circulaire 2012.</t>
        </r>
      </text>
    </comment>
    <comment ref="P13" authorId="0">
      <text>
        <r>
          <rPr>
            <sz val="9"/>
            <color indexed="81"/>
            <rFont val="Tahoma"/>
            <family val="2"/>
          </rPr>
          <t xml:space="preserve">
Conform mei circulaire 2014
</t>
        </r>
      </text>
    </comment>
    <comment ref="D15" authorId="1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21" authorId="0">
      <text>
        <r>
          <rPr>
            <sz val="8"/>
            <color indexed="81"/>
            <rFont val="Tahoma"/>
            <family val="2"/>
          </rPr>
          <t>zie specifiactie leerlingen (V)SO</t>
        </r>
      </text>
    </comment>
    <comment ref="D22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41" author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42" author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43" author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  <comment ref="D74" author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4" authorId="0">
      <text>
        <r>
          <rPr>
            <sz val="9"/>
            <color indexed="81"/>
            <rFont val="Tahoma"/>
            <family val="2"/>
          </rPr>
          <t xml:space="preserve">
Conform mei circulaire 2014
</t>
        </r>
      </text>
    </comment>
    <comment ref="P74" authorId="0">
      <text>
        <r>
          <rPr>
            <sz val="9"/>
            <color indexed="81"/>
            <rFont val="Tahoma"/>
            <family val="2"/>
          </rPr>
          <t xml:space="preserve">
Conform mei circulaire 2014
</t>
        </r>
      </text>
    </comment>
    <comment ref="D76" authorId="1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84" authorId="0">
      <text>
        <r>
          <rPr>
            <sz val="8"/>
            <color indexed="81"/>
            <rFont val="Tahoma"/>
            <family val="2"/>
          </rPr>
          <t>zie specifiactie leerlingen (V)SO</t>
        </r>
      </text>
    </comment>
    <comment ref="D85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7" authorId="1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6" author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107" author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108" author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109" author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  <comment ref="D140" author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140" authorId="0">
      <text>
        <r>
          <rPr>
            <sz val="9"/>
            <color indexed="81"/>
            <rFont val="Tahoma"/>
            <family val="2"/>
          </rPr>
          <t xml:space="preserve">
Conform mei circulaire 2014
</t>
        </r>
      </text>
    </comment>
    <comment ref="P140" authorId="0">
      <text>
        <r>
          <rPr>
            <sz val="9"/>
            <color indexed="81"/>
            <rFont val="Tahoma"/>
            <family val="2"/>
          </rPr>
          <t xml:space="preserve">
Conform mei circulaire 2014
</t>
        </r>
      </text>
    </comment>
    <comment ref="D142" authorId="1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150" authorId="0">
      <text>
        <r>
          <rPr>
            <sz val="8"/>
            <color indexed="81"/>
            <rFont val="Tahoma"/>
            <family val="2"/>
          </rPr>
          <t>zie specifiactie leerlingen (V)SO</t>
        </r>
      </text>
    </comment>
    <comment ref="D151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152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153" authorId="1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70" author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171" author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172" author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173" author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A9" authorId="0">
      <text>
        <r>
          <rPr>
            <sz val="9"/>
            <color indexed="81"/>
            <rFont val="Tahoma"/>
            <family val="2"/>
          </rPr>
          <t xml:space="preserve">
Er is sprake van een (kleine) verschuiving tussen de subclusters OHV en Overige educatie. Helaas is de omvang ervan nog niet bekend.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De maatstaven zijn de laatste ramingen van de sept. circulaire 2013.</t>
        </r>
      </text>
    </comment>
  </commentList>
</comments>
</file>

<file path=xl/comments4.xml><?xml version="1.0" encoding="utf-8"?>
<comments xmlns="http://schemas.openxmlformats.org/spreadsheetml/2006/main">
  <authors>
    <author>flinterman</author>
  </authors>
  <commentList>
    <comment ref="H170" authorId="0">
      <text>
        <r>
          <rPr>
            <b/>
            <sz val="8"/>
            <color indexed="81"/>
            <rFont val="Tahoma"/>
            <family val="2"/>
          </rPr>
          <t>flinterman:</t>
        </r>
        <r>
          <rPr>
            <sz val="8"/>
            <color indexed="81"/>
            <rFont val="Tahoma"/>
            <family val="2"/>
          </rPr>
          <t xml:space="preserve">
foutieve mutatie in sept
</t>
        </r>
      </text>
    </comment>
  </commentList>
</comments>
</file>

<file path=xl/comments5.xml><?xml version="1.0" encoding="utf-8"?>
<comments xmlns="http://schemas.openxmlformats.org/spreadsheetml/2006/main">
  <authors>
    <author>flinterman</author>
  </authors>
  <commentList>
    <comment ref="H212" authorId="0">
      <text>
        <r>
          <rPr>
            <b/>
            <sz val="8"/>
            <color indexed="81"/>
            <rFont val="Tahoma"/>
            <family val="2"/>
          </rPr>
          <t>flinterman:</t>
        </r>
        <r>
          <rPr>
            <sz val="8"/>
            <color indexed="81"/>
            <rFont val="Tahoma"/>
            <family val="2"/>
          </rPr>
          <t xml:space="preserve">
foutieve mutatie in sept
</t>
        </r>
      </text>
    </comment>
  </commentList>
</comments>
</file>

<file path=xl/sharedStrings.xml><?xml version="1.0" encoding="utf-8"?>
<sst xmlns="http://schemas.openxmlformats.org/spreadsheetml/2006/main" count="3901" uniqueCount="1015">
  <si>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</si>
  <si>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</si>
  <si>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</si>
  <si>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</si>
  <si>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</si>
  <si>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</si>
  <si>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</si>
  <si>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</si>
  <si>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</si>
  <si>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</si>
  <si>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</si>
  <si>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</si>
  <si>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</si>
  <si>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</si>
  <si>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</si>
  <si>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</si>
  <si>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</si>
  <si>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</si>
  <si>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</si>
  <si>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</si>
  <si>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</si>
  <si>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</si>
  <si>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</si>
  <si>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</si>
  <si>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</si>
  <si>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</si>
  <si>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</si>
  <si>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</si>
  <si>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</si>
  <si>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</si>
  <si>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</si>
  <si>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</si>
  <si>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</si>
  <si>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</si>
  <si>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</si>
  <si>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</si>
  <si>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</si>
  <si>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</si>
  <si>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</si>
  <si>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</si>
  <si>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</si>
  <si>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</si>
  <si>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</si>
  <si>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</si>
  <si>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</si>
  <si>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</si>
  <si>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</si>
  <si>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</si>
  <si>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</si>
  <si>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</si>
  <si>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</si>
  <si>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</si>
  <si>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</si>
  <si>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</si>
  <si>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</si>
  <si>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</si>
  <si>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</si>
  <si>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</si>
  <si>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</si>
  <si>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</si>
  <si>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</si>
  <si>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</si>
  <si>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</si>
  <si>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</si>
  <si>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</si>
  <si>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</si>
  <si>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</si>
  <si>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</si>
  <si>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</si>
  <si>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</si>
  <si>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</si>
  <si>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</si>
  <si>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</si>
  <si>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</si>
  <si>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</si>
  <si>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</si>
  <si>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</si>
  <si>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</si>
  <si>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</si>
  <si>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</si>
  <si>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</si>
  <si>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</si>
  <si>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</si>
  <si>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</si>
  <si>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</si>
  <si>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</si>
  <si>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</si>
  <si>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</si>
  <si>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</si>
  <si>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</si>
  <si>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</si>
  <si>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</si>
  <si>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</si>
  <si>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</si>
  <si>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</si>
  <si>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</si>
  <si>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</si>
  <si>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</si>
  <si>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</si>
  <si>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</si>
  <si>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</si>
  <si>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</si>
  <si>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</si>
  <si>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</si>
  <si>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</si>
  <si>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</si>
  <si>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</si>
  <si>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</si>
  <si>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</si>
  <si>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</si>
  <si>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</si>
  <si>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</si>
  <si>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</si>
  <si>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</si>
  <si>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</si>
  <si>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</si>
  <si>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</si>
  <si>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</si>
  <si>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</si>
  <si>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</si>
  <si>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</si>
  <si>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</si>
  <si>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</si>
  <si>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</si>
  <si>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</si>
  <si>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</si>
  <si>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</si>
  <si>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</si>
  <si>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</si>
  <si>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</si>
  <si>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</si>
  <si>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</si>
  <si>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</si>
  <si>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</si>
  <si>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</si>
  <si>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</si>
  <si>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</si>
  <si>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</si>
  <si>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</si>
  <si>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</si>
  <si>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</si>
  <si>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</si>
  <si>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</si>
  <si>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</si>
  <si>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</si>
  <si>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</si>
  <si>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</si>
  <si>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</si>
  <si>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</si>
  <si>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</si>
  <si>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</si>
  <si>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</si>
  <si>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</si>
  <si>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</si>
  <si>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</si>
  <si>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</si>
  <si>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</si>
  <si>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</si>
  <si>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</si>
  <si>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</si>
  <si>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</si>
  <si>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</si>
  <si>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</si>
  <si>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</si>
  <si>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</si>
  <si>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</si>
  <si>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</si>
  <si>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</si>
  <si>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</si>
  <si>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</si>
  <si>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</si>
  <si>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</si>
  <si>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</si>
  <si>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</si>
  <si>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</si>
  <si>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</si>
  <si>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</si>
  <si>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</si>
  <si>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</si>
  <si>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</si>
  <si>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</si>
  <si>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</si>
  <si>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</si>
  <si>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</si>
  <si>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</si>
  <si>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</si>
  <si>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</si>
  <si>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</si>
  <si>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</si>
  <si>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</si>
  <si>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</si>
  <si>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</si>
  <si>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</si>
  <si>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</si>
  <si>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</si>
  <si>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</si>
  <si>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</si>
  <si>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</si>
  <si>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</si>
  <si>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</si>
  <si>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</si>
  <si>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</si>
  <si>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</si>
  <si>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</si>
  <si>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</si>
  <si>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</si>
  <si>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</si>
  <si>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</si>
  <si>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</si>
  <si>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</si>
  <si>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</si>
  <si>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</si>
  <si>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</si>
  <si>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</si>
  <si>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</si>
  <si>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</si>
  <si>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</si>
  <si>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</si>
  <si>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</si>
  <si>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</si>
  <si>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</si>
  <si>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</si>
  <si>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</si>
  <si>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</si>
  <si>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</si>
  <si>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</si>
  <si>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</si>
  <si>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</si>
  <si>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</si>
  <si>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</si>
  <si>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</si>
  <si>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</si>
  <si>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</si>
  <si>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</si>
  <si>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</si>
  <si>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</si>
  <si>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</si>
  <si>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</si>
  <si>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</si>
  <si>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</si>
  <si>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</si>
  <si>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</si>
  <si>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</si>
  <si>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</si>
  <si>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</si>
  <si>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</si>
  <si>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</si>
  <si>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</si>
  <si>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</si>
  <si>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</si>
  <si>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</si>
  <si>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</si>
  <si>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</si>
  <si>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</si>
  <si>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</si>
  <si>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</si>
  <si>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</si>
  <si>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</si>
  <si>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</si>
  <si>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</si>
  <si>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</si>
  <si>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</si>
  <si>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</si>
  <si>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</si>
  <si>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</si>
  <si>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</si>
  <si>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</si>
  <si>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</si>
  <si>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</si>
  <si>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</si>
  <si>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</si>
  <si>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</si>
  <si>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</si>
  <si>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</si>
  <si>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</si>
  <si>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</si>
  <si>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</si>
  <si>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</si>
  <si>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</si>
  <si>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</si>
  <si>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</si>
  <si>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</si>
  <si>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</si>
  <si>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</si>
  <si>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</si>
  <si>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</si>
  <si>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</si>
  <si>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</si>
  <si>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</si>
  <si>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</si>
  <si>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</si>
  <si>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</si>
  <si>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</si>
  <si>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</si>
  <si>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</si>
  <si>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</si>
  <si>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</si>
  <si>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</si>
  <si>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</si>
  <si>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</si>
  <si>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</si>
  <si>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</si>
  <si>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</si>
  <si>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</si>
  <si>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</si>
  <si>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</si>
  <si>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</si>
  <si>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</si>
  <si>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</si>
  <si>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</si>
  <si>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</si>
  <si>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</si>
  <si>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</si>
  <si>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</si>
  <si>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</si>
  <si>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</si>
  <si>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</si>
  <si>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</si>
  <si>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</si>
  <si>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</si>
  <si>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</si>
  <si>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</si>
  <si>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</si>
  <si>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</si>
  <si>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</si>
  <si>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</si>
  <si>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</si>
  <si>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</si>
  <si>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</si>
  <si>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</si>
  <si>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</si>
  <si>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</si>
  <si>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</si>
  <si>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</si>
  <si>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</si>
  <si>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</si>
  <si>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</si>
  <si>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</si>
  <si>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</si>
  <si>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</si>
  <si>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</si>
  <si>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</si>
  <si>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</si>
  <si>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</si>
  <si>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</si>
  <si>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</si>
  <si>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</si>
  <si>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</si>
  <si>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</si>
  <si>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</si>
  <si>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</si>
  <si>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</si>
  <si>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</si>
  <si>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</si>
  <si>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</si>
  <si>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</si>
  <si>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</si>
  <si>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</si>
  <si>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</si>
  <si>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</si>
  <si>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</si>
  <si>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</si>
  <si>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</si>
  <si>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</si>
  <si>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</si>
  <si>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</si>
  <si>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</si>
  <si>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</si>
  <si>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</si>
  <si>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</si>
  <si>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</si>
  <si>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</si>
  <si>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</si>
  <si>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</si>
  <si>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</si>
  <si>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</si>
  <si>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</si>
  <si>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</si>
  <si>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</si>
  <si>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</si>
  <si>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</si>
  <si>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</si>
  <si>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</si>
  <si>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</si>
  <si>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</si>
  <si>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</si>
  <si>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</si>
  <si>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</si>
  <si>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</si>
  <si>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</si>
  <si>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</si>
  <si>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</si>
  <si>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</si>
  <si>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</si>
  <si>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</si>
  <si>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</si>
  <si>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</si>
  <si>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</si>
  <si>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</si>
  <si>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</si>
  <si>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</si>
  <si>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</si>
  <si>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</si>
  <si>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</si>
  <si>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</si>
  <si>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</si>
  <si>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</si>
  <si>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</si>
  <si>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</si>
  <si>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</si>
  <si>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 xml:space="preserve">Het totale budget in het gemeentefonds is over de gemeenten verdeeld aan de hand van ongeveer </t>
  </si>
  <si>
    <t xml:space="preserve">60 verdeelmaatstaven. Een verdeelmaatstaf is een gemeentelijk kenmerk als inwonertal, </t>
  </si>
  <si>
    <t xml:space="preserve">oppervlakte van de gemeente of aantal uitkeringsontvangers. Elke verdeelmaatstaf telt </t>
  </si>
  <si>
    <t>per gemeente een aantal eenheden, bijvoorbeeld X inwoners of Y hectare. Dit zijn de zogenaamde volumina.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</si>
  <si>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</si>
  <si>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</si>
  <si>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</si>
  <si>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>Binnen die algemene uitkering worden clusters onderscheiden, zoals ‘bijstand’, ‘wegen en water’ en ‘zorg’.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</si>
  <si>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</si>
  <si>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</si>
  <si>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</si>
  <si>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</si>
  <si>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</si>
  <si>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</si>
  <si>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</si>
  <si>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</si>
  <si>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</si>
  <si>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</si>
  <si>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</si>
  <si>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Met deze handreiking is het echter mogelijk in de gesprekken met het gemeentebestuur te toetsen </t>
  </si>
  <si>
    <t xml:space="preserve">gebruiken voor de onderwijshuisvesting. </t>
  </si>
  <si>
    <t xml:space="preserve">In de begroting van uw gemeente is terug te vinden wat de gemeente van plan is uit te geven aan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</si>
  <si>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</si>
  <si>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</si>
  <si>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</si>
  <si>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</si>
  <si>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</si>
  <si>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</si>
  <si>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</si>
  <si>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</si>
  <si>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>de situatie in 2002</t>
  </si>
  <si>
    <t xml:space="preserve">In 2002 was de situatie rond de middelen voor onderwijshuisvesting in het gemeentefonds nog duidelijk. </t>
  </si>
  <si>
    <t>De minister van OCW legde het in een brief aan de Tweede Kamer als volgt uit:</t>
  </si>
  <si>
    <t xml:space="preserve">De gelden voor onderwijshuisvesting zijn in het gemeentefonds verdeeld via 11 maatstaven. </t>
  </si>
  <si>
    <t>Deze zijn weergegeven in onderstaande tabel, met de bijbehorende bedragen per eenheid voor 2002.</t>
  </si>
  <si>
    <t xml:space="preserve">verdeelmaatstaf </t>
  </si>
  <si>
    <t xml:space="preserve">bedrag </t>
  </si>
  <si>
    <t>Jongeren &lt; 20</t>
  </si>
  <si>
    <t xml:space="preserve">Huishoudens met laag inkomen  </t>
  </si>
  <si>
    <t xml:space="preserve">Minderheden </t>
  </si>
  <si>
    <t xml:space="preserve">Lokaal klantenpotentieel </t>
  </si>
  <si>
    <t xml:space="preserve">Regionaal klantenpotentieel </t>
  </si>
  <si>
    <t>Leerlingen (V)SO en VO</t>
  </si>
  <si>
    <t xml:space="preserve">Streekscholen </t>
  </si>
  <si>
    <t>Groei jongeren</t>
  </si>
  <si>
    <t xml:space="preserve">Groei leerlingen VO </t>
  </si>
  <si>
    <t>Land</t>
  </si>
  <si>
    <t>Binnenwater</t>
  </si>
  <si>
    <t>Omgeving adressendichtheid</t>
  </si>
  <si>
    <t xml:space="preserve">Uitgangspunt voor het nieuwe model is geweest de gemeentefondscirculaire van mei 2005. </t>
  </si>
  <si>
    <t>In deze circulaire is voor het eerst zichtbaar gemaakt wat de herijking van de voormalige clusters</t>
  </si>
  <si>
    <t xml:space="preserve">Bijstand en Zorg betekent. Met ingang van 2005 is deze cluster vervangen door 3 nieuwe clusters, </t>
  </si>
  <si>
    <t xml:space="preserve">Met name de cluster educatie is van belang voor de berekening van de uitkering onderwijshuisvesting.  </t>
  </si>
  <si>
    <t>De wijzigingen hebben als nadeel dat de berekening minder eenduidig is vast te stellen</t>
  </si>
  <si>
    <t xml:space="preserve">dan tot 2005 het geval was. Binnen de cluster educatie zijn namelijk ook een aantal andere zaken </t>
  </si>
  <si>
    <t xml:space="preserve">opgenomen die geen betrekking hebben op onderwijshuisvesting, maar op de overige </t>
  </si>
  <si>
    <t xml:space="preserve">Binnen het cluster ‘educatie’ zijn 13 verdeelmaatstaven van toepassing, terwijl het uit twee subclusters bestaat. </t>
  </si>
  <si>
    <t xml:space="preserve">In het rapport “Onderhoud gemeentefonds: herschikken en herijken taakgebieden Bijstand en Zorg”  </t>
  </si>
  <si>
    <t>van december 2004 zijn zogenaamde ijkpunten geformuleerd voor de beide subclusters.</t>
  </si>
  <si>
    <t xml:space="preserve">De werkelijke (totale) bedragen per eenheid voor het cluster ‘educatie’ wijken enigszins af van de normen zoals die </t>
  </si>
  <si>
    <t xml:space="preserve">in het rapport waren opgenomen. Het is niet bekend hoe de herverdeling over de subclusters exact heeft plaats gevonden. </t>
  </si>
  <si>
    <t xml:space="preserve">Door de werkelijke bedragen per eenheid voor het cluster ‘educatie’ in dezelfde verhouding als in bovenstaande tabel, maar </t>
  </si>
  <si>
    <t xml:space="preserve">dan met de data van 2004, te verdelen over de beide subclusters kan een betrouwbaar ijkpunt voor huisvesting </t>
  </si>
  <si>
    <t xml:space="preserve">worden berekend. </t>
  </si>
  <si>
    <t>Door deze verdeelpercentages te hanteren kan het onderscheid tussen educatie en OHV duidelijk worden gemaakt.</t>
  </si>
  <si>
    <t>algemene verdeeltabel</t>
  </si>
  <si>
    <t xml:space="preserve">Aandeel OHV </t>
  </si>
  <si>
    <t xml:space="preserve">Aandeel educatie </t>
  </si>
  <si>
    <t xml:space="preserve">Inwoners </t>
  </si>
  <si>
    <t xml:space="preserve">Leerlingen (V)SO </t>
  </si>
  <si>
    <t>Leerlingen VO</t>
  </si>
  <si>
    <t xml:space="preserve">Kernen </t>
  </si>
  <si>
    <t>Ook op de website van het ministerie van Binnenlandse zaken zijn de gegevens terug te vinden:</t>
  </si>
  <si>
    <t>Dit bedrag is structureel. Daarnaast is vanaf 2002 een bedrag van € 13,6 miljoen uit het accres genomen en</t>
  </si>
  <si>
    <t xml:space="preserve">eveneens toegevoegd aan de onderwijshuisvesting. </t>
  </si>
  <si>
    <t xml:space="preserve">In bijv. 2004 is de extra toevoeging derhalve: € 45 + 3 x € 13.6 = € 85,8 miljoen </t>
  </si>
  <si>
    <t xml:space="preserve">zijn verwerkt in het totaal van de uitkeringen en dus niet meer als zodanig herkenbaar zijn.  </t>
  </si>
  <si>
    <t xml:space="preserve">Op grond van de twee à drie keer per jaar gepubliceerde circulaires worden de bedragen aangepast zodat de uitkering </t>
  </si>
  <si>
    <t>gespecificeerd kan worden berekend.</t>
  </si>
  <si>
    <t>1) De uitkering voor het VO is fors gestegen. Sedert 1997 was deze uitkering gefixeerd op een bedrag van € 242,19</t>
  </si>
  <si>
    <t xml:space="preserve">    In 2005 is dit bedrag opgetrokken tot € 401,40. De reden daarvan is dat in 1997 bij de decentralisatie van de huisvesting</t>
  </si>
  <si>
    <t xml:space="preserve">    men nauwelijks te maken had met investeringslasten omdat de gebouwen voor het VO om niet in eigendom van Rijk </t>
  </si>
  <si>
    <t xml:space="preserve">    naar gemeenten zijn overgedragen. Het bedrag in het gemeentefonds was daarop afgestemd.</t>
  </si>
  <si>
    <t xml:space="preserve">    Inmiddels hebben de nodige investeringen plaatsgevonden. Aangezien het gemeentefonds een kostenvolgend</t>
  </si>
  <si>
    <t xml:space="preserve">    systeem kent, was aanpassing van de uitkeringsfactor noodzakelijk. Per 1-1-2006 is dat voor 50% gebeurd. In de </t>
  </si>
  <si>
    <t xml:space="preserve">2) Zoals hiervoor aangegeven is de uitkering uit het gemeentefonds kostenvolgend. Omdat is vastgesteld dat de uitgaven </t>
  </si>
  <si>
    <t xml:space="preserve">    van gemeenten achterblijven bij de uitkering, heeft in 2006 een - overigens - beperkte bijstelling in neerwaartse zin </t>
  </si>
  <si>
    <t xml:space="preserve">    voor het PO plaatsgevonden. </t>
  </si>
  <si>
    <t>3) De toekenningen voor het speciaal onderwijs is nader uitgesplitst naar diverse soorten speciaal onderwijs.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</si>
  <si>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</si>
  <si>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</si>
  <si>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</si>
  <si>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</si>
  <si>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</si>
  <si>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</si>
  <si>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</si>
  <si>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</si>
  <si>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</si>
  <si>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</si>
  <si>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</si>
  <si>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</si>
  <si>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</si>
  <si>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</si>
  <si>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</si>
  <si>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</si>
  <si>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</si>
  <si>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</si>
  <si>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</si>
  <si>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</si>
  <si>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</si>
  <si>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</si>
  <si>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</si>
  <si>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</si>
  <si>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</si>
  <si>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</si>
  <si>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</si>
  <si>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</si>
  <si>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</si>
  <si>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</si>
  <si>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</si>
  <si>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</si>
  <si>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</si>
  <si>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</si>
  <si>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</si>
  <si>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</si>
  <si>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</si>
  <si>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</si>
  <si>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</si>
  <si>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</si>
  <si>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</si>
  <si>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</si>
  <si>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</si>
  <si>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</si>
  <si>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</si>
  <si>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</si>
  <si>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</si>
  <si>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</si>
  <si>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</si>
  <si>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Bij één van de 13 maatstaven, namelijk ‘leerlingen VO’, is het bedrag (€ a) niet op die manier over de subclusters verdeeld,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</si>
  <si>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</si>
  <si>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</si>
  <si>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</si>
  <si>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</si>
  <si>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</si>
  <si>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</si>
  <si>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</si>
  <si>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</si>
  <si>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>Met ingang van 2002 is een extra bedrag van € 45 miljoen voor onderwijshuisvesting aan het fonds toegevoegd.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</si>
  <si>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</si>
  <si>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</si>
  <si>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</si>
  <si>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</si>
  <si>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</si>
  <si>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Gemeentenaam</t>
  </si>
  <si>
    <t>Gemeentecode</t>
  </si>
  <si>
    <t>inw</t>
  </si>
  <si>
    <t>jong</t>
  </si>
  <si>
    <t>lihh</t>
  </si>
  <si>
    <t>Kpreg</t>
  </si>
  <si>
    <t>ll-so</t>
  </si>
  <si>
    <t>ll-vo</t>
  </si>
  <si>
    <t>opp land</t>
  </si>
  <si>
    <t>OAD</t>
  </si>
  <si>
    <t>mind</t>
  </si>
  <si>
    <t>extra jong</t>
  </si>
  <si>
    <t>extra ll vo</t>
  </si>
  <si>
    <t>opp water</t>
  </si>
  <si>
    <t xml:space="preserve">gemeentelijke educatieve taken, bijv. leerlingenvervoer, onderwijsachterstandenbeleid, leerplicht e.d. </t>
  </si>
  <si>
    <t xml:space="preserve">Toch kan worden gesteld dat de uitkomsten een goed beeld geeft van de fictieve uitkering die </t>
  </si>
  <si>
    <t xml:space="preserve">de gemeente voor onderwijshuisvesting ontvangt. 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</si>
  <si>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</si>
  <si>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</si>
  <si>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</si>
  <si>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</si>
  <si>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</si>
  <si>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</si>
  <si>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</si>
  <si>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</si>
  <si>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</si>
  <si>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</si>
  <si>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</si>
  <si>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</si>
  <si>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r>
      <t xml:space="preserve">Voor de volledigheid wordt nog opgemerkt dat het hier gaat om </t>
    </r>
    <r>
      <rPr>
        <b/>
        <sz val="10"/>
        <rFont val="Calibri"/>
        <family val="2"/>
      </rPr>
      <t xml:space="preserve">structurele </t>
    </r>
    <r>
      <rPr>
        <sz val="10"/>
        <rFont val="Calibri"/>
        <family val="2"/>
      </rPr>
      <t xml:space="preserve">bedragen die inmiddels </t>
    </r>
  </si>
  <si>
    <t>CBS</t>
  </si>
  <si>
    <t xml:space="preserve">Naam </t>
  </si>
  <si>
    <t>Inw</t>
  </si>
  <si>
    <t>Jong</t>
  </si>
  <si>
    <t>minderh</t>
  </si>
  <si>
    <t>ll_so</t>
  </si>
  <si>
    <t>ll_vo</t>
  </si>
  <si>
    <t>Extra groei</t>
  </si>
  <si>
    <t>Opp</t>
  </si>
  <si>
    <t>Oad</t>
  </si>
  <si>
    <t>(20-)</t>
  </si>
  <si>
    <t>jongeren</t>
  </si>
  <si>
    <t>leerl VO</t>
  </si>
  <si>
    <t>land</t>
  </si>
  <si>
    <t>binnenwater</t>
  </si>
  <si>
    <t>oad*wr/1000</t>
  </si>
  <si>
    <t>aantal</t>
  </si>
  <si>
    <t>Lidr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</si>
  <si>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</si>
  <si>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</si>
  <si>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</si>
  <si>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</si>
  <si>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</si>
  <si>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</si>
  <si>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</si>
  <si>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</si>
  <si>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Gemeentefonds' op de website van het ministerie van BIZA</t>
  </si>
  <si>
    <t>Hollands Kroon</t>
  </si>
  <si>
    <t xml:space="preserve">    Overigens zijn/worden deze bedragen uit het accres gehaald. </t>
  </si>
  <si>
    <t>indexering 2013 en de jaren daarna</t>
  </si>
  <si>
    <t xml:space="preserve">September circ 2013 pg. </t>
  </si>
  <si>
    <t xml:space="preserve">obv volumina maatstaven 2013 resp. 2014 index 2014 </t>
  </si>
  <si>
    <t>index 2014</t>
  </si>
  <si>
    <t>indexering 2014 en de jaren daarna</t>
  </si>
  <si>
    <t>index 2015</t>
  </si>
  <si>
    <t>Anna Paulowna</t>
  </si>
  <si>
    <t>Niedorp</t>
  </si>
  <si>
    <t>Wieringen</t>
  </si>
  <si>
    <t>Wieringermeer</t>
  </si>
  <si>
    <t>Ter Aar</t>
  </si>
  <si>
    <t>Abcoude</t>
  </si>
  <si>
    <t>Alkemade</t>
  </si>
  <si>
    <t>Ambt Montfort</t>
  </si>
  <si>
    <t>Amerongen</t>
  </si>
  <si>
    <t>Andijk</t>
  </si>
  <si>
    <t>Arcen en Velden</t>
  </si>
  <si>
    <t>Bennebroek</t>
  </si>
  <si>
    <t>Bergschenhoek</t>
  </si>
  <si>
    <t>Berkel en Rodenrijs</t>
  </si>
  <si>
    <t>het Bildt</t>
  </si>
  <si>
    <t>Bleiswijk</t>
  </si>
  <si>
    <t>Bodegraven</t>
  </si>
  <si>
    <t>Bolsward</t>
  </si>
  <si>
    <t>Breukelen</t>
  </si>
  <si>
    <t>Dantumadeel</t>
  </si>
  <si>
    <t>Doorn</t>
  </si>
  <si>
    <t>Eijsden</t>
  </si>
  <si>
    <t>Groenlo</t>
  </si>
  <si>
    <t>Haelen</t>
  </si>
  <si>
    <t>Heel</t>
  </si>
  <si>
    <t>Helden</t>
  </si>
  <si>
    <t>Heythuysen</t>
  </si>
  <si>
    <t>Hunsel</t>
  </si>
  <si>
    <t>Jacobswoude</t>
  </si>
  <si>
    <t>Kessel</t>
  </si>
  <si>
    <t>Leersum</t>
  </si>
  <si>
    <t>Liemeer</t>
  </si>
  <si>
    <t>Lith</t>
  </si>
  <si>
    <t>Loenen</t>
  </si>
  <si>
    <t>Maarn</t>
  </si>
  <si>
    <t>Maarssen</t>
  </si>
  <si>
    <t>Maasbracht</t>
  </si>
  <si>
    <t>Maasbree</t>
  </si>
  <si>
    <t>Margraten</t>
  </si>
  <si>
    <t>Meijel</t>
  </si>
  <si>
    <t>Menaldumadeel</t>
  </si>
  <si>
    <t>Moordrecht</t>
  </si>
  <si>
    <t>Nieuwerkerk aan den IJssel</t>
  </si>
  <si>
    <t>Nijefurd</t>
  </si>
  <si>
    <t>Obdam</t>
  </si>
  <si>
    <t>Reeuwijk</t>
  </si>
  <si>
    <t>Reiderland</t>
  </si>
  <si>
    <t>Rijnsburg</t>
  </si>
  <si>
    <t>Roggel en Neer</t>
  </si>
  <si>
    <t>Rozenburg</t>
  </si>
  <si>
    <t>Sassenheim</t>
  </si>
  <si>
    <t>Scheemda</t>
  </si>
  <si>
    <t>Sevenum</t>
  </si>
  <si>
    <t>Sneek</t>
  </si>
  <si>
    <t>Swalmen</t>
  </si>
  <si>
    <t>Thorn</t>
  </si>
  <si>
    <t>Valkenburg (ZH.)</t>
  </si>
  <si>
    <t>Venhuizen</t>
  </si>
  <si>
    <t>Voorhout</t>
  </si>
  <si>
    <t>Warmond</t>
  </si>
  <si>
    <t>Wervershoof</t>
  </si>
  <si>
    <t>Winschoten</t>
  </si>
  <si>
    <t>Wognum</t>
  </si>
  <si>
    <t>Wûnseradiel</t>
  </si>
  <si>
    <t>Wymbritseradiel</t>
  </si>
  <si>
    <t>Nuenen, Gerwen en Nederwetten</t>
  </si>
  <si>
    <t>Sint Anthonis</t>
  </si>
  <si>
    <t>UITKERINGEN OHV EN LASTEN BEGROTING</t>
  </si>
  <si>
    <t>a. SBO en Praktijkonderwijs</t>
  </si>
  <si>
    <t>Uitgaven VO (excl. PRO)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</si>
  <si>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</si>
  <si>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</si>
  <si>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</si>
  <si>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</si>
  <si>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</si>
  <si>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</si>
  <si>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</si>
  <si>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</si>
  <si>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</si>
  <si>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</si>
  <si>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</si>
  <si>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</si>
  <si>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</si>
  <si>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</si>
  <si>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</si>
  <si>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</si>
  <si>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</si>
  <si>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</si>
  <si>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</si>
  <si>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</si>
  <si>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</si>
  <si>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</si>
  <si>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</si>
  <si>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</si>
  <si>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</si>
  <si>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</si>
  <si>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</si>
  <si>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</si>
  <si>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</si>
  <si>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</si>
  <si>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</si>
  <si>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</si>
  <si>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</si>
  <si>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</si>
  <si>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</si>
  <si>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</si>
  <si>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</si>
  <si>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</si>
  <si>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</si>
  <si>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</si>
  <si>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</si>
  <si>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</si>
  <si>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</si>
  <si>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</si>
  <si>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</si>
  <si>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</si>
  <si>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</si>
  <si>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</si>
  <si>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</si>
  <si>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</si>
  <si>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</si>
  <si>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</si>
  <si>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</si>
  <si>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De gegevens van ook de laatste circulaire zijn verwerkt:</t>
  </si>
  <si>
    <t>Het overzicht geeft inzicht in de ontvangsten van een gemeente uit het gemeentefonds voor onderwijshuisvesting (OHV),</t>
  </si>
  <si>
    <t>Van u wordt geen nadere invoer gevraagd in dit Rekenblad. De naam van de gemeente is overgenomen van de eerdere opgave.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</si>
  <si>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</si>
  <si>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</si>
  <si>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</si>
  <si>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</si>
  <si>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</si>
  <si>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</si>
  <si>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</si>
  <si>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 xml:space="preserve">in hoeverre gemeenten het in het gemeentefonds opgenomen onderwijshuisvestingsbudget ook daadwerkelijk </t>
  </si>
  <si>
    <t>onderwijshuisvesting. Zij geven dat ook op aan het CBS.</t>
  </si>
  <si>
    <t xml:space="preserve">t.w. Werk en inkomen, Educatie resp. Maatschappelijke zorg. </t>
  </si>
  <si>
    <t>Tot 2006 is steeds dit extra bedrag van € 13,6 miljoen elk jaar uit het accres toegevoegd.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</si>
  <si>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</si>
  <si>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</si>
  <si>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</si>
  <si>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</si>
  <si>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</si>
  <si>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</si>
  <si>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</si>
  <si>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</si>
  <si>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</si>
  <si>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</si>
  <si>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</si>
  <si>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Stein (L.)</t>
  </si>
  <si>
    <t xml:space="preserve">Onder 'documenten en publicaties' zijn de circulaires te vinden met ook Excelbestanden met de gegevens per gemeente. </t>
  </si>
  <si>
    <t xml:space="preserve">    komende 10 jaar zal het resterende deel worden toegevoegd. Jaarlijks gaat het nu om een bedrag van ca. € 7,67 per leerling. </t>
  </si>
  <si>
    <t xml:space="preserve">maar is het hele bedrag op € 25,00 na toegekend aan het subcluster OHV. Later is daar i.v.m. de gemeentelijke taak voor de </t>
  </si>
  <si>
    <t>maatschappelijke stage van VO-leerlingen nog € 9,31 aan het subcluster overige educatie toegevoegd.</t>
  </si>
  <si>
    <t>€ (a-34,31)</t>
  </si>
  <si>
    <t>gemeente 2013</t>
  </si>
  <si>
    <t>BAS</t>
  </si>
  <si>
    <t>SPEC</t>
  </si>
  <si>
    <t>VO</t>
  </si>
  <si>
    <t>Alphen0Chaam</t>
  </si>
  <si>
    <t>Baarle0Nassau</t>
  </si>
  <si>
    <t>Beek (L.)</t>
  </si>
  <si>
    <t>Bergen (L.)</t>
  </si>
  <si>
    <t>Bergen (NH.)</t>
  </si>
  <si>
    <t>Bodegraven0Reeuwijk</t>
  </si>
  <si>
    <t>Borger0Odoorn</t>
  </si>
  <si>
    <t>Driebergen0Rijsenburg</t>
  </si>
  <si>
    <t>Echt0Susteren</t>
  </si>
  <si>
    <t>Edam0Volendam</t>
  </si>
  <si>
    <t>Eijsden0Margraten</t>
  </si>
  <si>
    <t>Etten0Leur</t>
  </si>
  <si>
    <t>De Friese Meren</t>
  </si>
  <si>
    <t>Gaasterlân0Sleat</t>
  </si>
  <si>
    <t>Geldrop0Mierlo</t>
  </si>
  <si>
    <t>Gemert0Bakel</t>
  </si>
  <si>
    <t>Goeree0Overflakkee</t>
  </si>
  <si>
    <t>Graft0De Rijp</t>
  </si>
  <si>
    <t>s0Gravendeel</t>
  </si>
  <si>
    <t>s0Gravenhage (gemeente)</t>
  </si>
  <si>
    <t>Groningen (gemeente)</t>
  </si>
  <si>
    <t>Gulpen0Wittem</t>
  </si>
  <si>
    <t>Haarlemmerliede en Spaarnwoude</t>
  </si>
  <si>
    <t>Hardinxveld0Giessendam</t>
  </si>
  <si>
    <t>Heeze0Leende</t>
  </si>
  <si>
    <t>Hendrik0Ido0Ambacht</t>
  </si>
  <si>
    <t>Hengelo (O.)</t>
  </si>
  <si>
    <t>s0Hertogenbosch</t>
  </si>
  <si>
    <t>Hoogezand0Sappemeer</t>
  </si>
  <si>
    <t>Kollumerland en Nieuwkruisland</t>
  </si>
  <si>
    <t>Laren (NH.)</t>
  </si>
  <si>
    <t>Leidschendam0Voorburg</t>
  </si>
  <si>
    <t>Meerlo0Wanssum</t>
  </si>
  <si>
    <t>Middelburg (Z.)</t>
  </si>
  <si>
    <t>Midden0Delfland</t>
  </si>
  <si>
    <t>Midden0Drenthe</t>
  </si>
  <si>
    <t>Montfoort</t>
  </si>
  <si>
    <t>Neder0Betuwe</t>
  </si>
  <si>
    <t>Nieuw0Lekkerland</t>
  </si>
  <si>
    <t>Noord0Beveland</t>
  </si>
  <si>
    <t>Noorder0Koggenland</t>
  </si>
  <si>
    <t>Olst0Wijhe</t>
  </si>
  <si>
    <t>Oud0Beijerland</t>
  </si>
  <si>
    <t>Ouder0Amstel</t>
  </si>
  <si>
    <t>Pijnacker0Nootdorp</t>
  </si>
  <si>
    <t>Reusel0De Mierden</t>
  </si>
  <si>
    <t>Rijssen0Holten</t>
  </si>
  <si>
    <t>Rijswijk (ZH.)</t>
  </si>
  <si>
    <t>Schouwen0Duiveland</t>
  </si>
  <si>
    <t>Sint0Michielsgestel</t>
  </si>
  <si>
    <t>Sint0Oedenrode</t>
  </si>
  <si>
    <t>Sittard0Geleen</t>
  </si>
  <si>
    <t>Skarsterlân</t>
  </si>
  <si>
    <t>Súdwest0Fryslân</t>
  </si>
  <si>
    <t>Utrecht (gemeente)</t>
  </si>
  <si>
    <t>Wester0Koggenland</t>
  </si>
  <si>
    <t>Zevenhuizen0Moerkapelle</t>
  </si>
  <si>
    <t>Gemeente 2014</t>
  </si>
  <si>
    <t>Bas</t>
  </si>
  <si>
    <t>Spec</t>
  </si>
  <si>
    <t xml:space="preserve">VO </t>
  </si>
  <si>
    <t>Alphen/Chaam</t>
  </si>
  <si>
    <t>Baarle/Nassau</t>
  </si>
  <si>
    <t>Bodegraven/Reeuwijk</t>
  </si>
  <si>
    <t>Borger/Odoorn</t>
  </si>
  <si>
    <t>Driebergen/Rijsenburg</t>
  </si>
  <si>
    <t>Echt/Susteren</t>
  </si>
  <si>
    <t>Edam/Volendam</t>
  </si>
  <si>
    <t>Eijsden/Margraten</t>
  </si>
  <si>
    <t>Etten/Leur</t>
  </si>
  <si>
    <t>Gaasterlân/Sleat</t>
  </si>
  <si>
    <t>Geldrop/Mierlo</t>
  </si>
  <si>
    <t>Gemert/Bakel</t>
  </si>
  <si>
    <t>Goeree/Overflakkee</t>
  </si>
  <si>
    <t>Graft/De Rijp</t>
  </si>
  <si>
    <t>Gulpen/Wittem</t>
  </si>
  <si>
    <t>Hardinxveld/Giessendam</t>
  </si>
  <si>
    <t>Heeze/Leende</t>
  </si>
  <si>
    <t>Hendrik/Ido/Ambacht</t>
  </si>
  <si>
    <t>Hoogezand/Sappemeer</t>
  </si>
  <si>
    <t>Leidschendam/Voorburg</t>
  </si>
  <si>
    <t>Meerlo/Wanssum</t>
  </si>
  <si>
    <t>Midden/Delfland</t>
  </si>
  <si>
    <t>Midden/Drenthe</t>
  </si>
  <si>
    <t>Neder/Betuwe</t>
  </si>
  <si>
    <t>Nieuw/Lekkerland</t>
  </si>
  <si>
    <t>Noord/Beveland</t>
  </si>
  <si>
    <t>Noorder/Koggenland</t>
  </si>
  <si>
    <t>Olst/Wijhe</t>
  </si>
  <si>
    <t>Oud/Beijerland</t>
  </si>
  <si>
    <t>Ouder/Amstel</t>
  </si>
  <si>
    <t>Pijnacker/Nootdorp</t>
  </si>
  <si>
    <t>Reusel/De Mierden</t>
  </si>
  <si>
    <t>Rijssen/Holten</t>
  </si>
  <si>
    <t>Schouwen/Duiveland</t>
  </si>
  <si>
    <t>Sint/Michielsgestel</t>
  </si>
  <si>
    <t>Sint/Oedenrode</t>
  </si>
  <si>
    <t>Sittard/Geleen</t>
  </si>
  <si>
    <t>Súdwest/Fryslân</t>
  </si>
  <si>
    <t>Wester/Koggenland</t>
  </si>
  <si>
    <t>Zevenhuizen/Moerkapelle</t>
  </si>
  <si>
    <t>indexering 2015 en de jaren daarna</t>
  </si>
  <si>
    <t>Mei circ 2014 pg. 75</t>
  </si>
  <si>
    <t>Minderheden (drempel)</t>
  </si>
  <si>
    <t>Achterstandsleerlingen (drempel)</t>
  </si>
  <si>
    <t>Vast bedrag Amsterdam</t>
  </si>
  <si>
    <t>oude systematiek</t>
  </si>
  <si>
    <t>nieuwe systematiek</t>
  </si>
  <si>
    <t>groei_fac</t>
  </si>
  <si>
    <t>inwo</t>
  </si>
  <si>
    <t>lidr</t>
  </si>
  <si>
    <t>minhdr</t>
  </si>
  <si>
    <t>kpreg</t>
  </si>
  <si>
    <t>ll_g1.2_dr</t>
  </si>
  <si>
    <t>groei_jong</t>
  </si>
  <si>
    <t>groei_llvo</t>
  </si>
  <si>
    <t>landha</t>
  </si>
  <si>
    <t>biwa</t>
  </si>
  <si>
    <t>oadwf</t>
  </si>
  <si>
    <t>oadwfdr</t>
  </si>
  <si>
    <t>bpe</t>
  </si>
  <si>
    <t>dr = drempel</t>
  </si>
  <si>
    <r>
      <t>li</t>
    </r>
    <r>
      <rPr>
        <sz val="10"/>
        <color theme="3" tint="0.39997558519241921"/>
        <rFont val="Arial"/>
        <family val="2"/>
      </rPr>
      <t>dr</t>
    </r>
  </si>
  <si>
    <r>
      <t>minh</t>
    </r>
    <r>
      <rPr>
        <sz val="10"/>
        <color theme="3" tint="0.39997558519241921"/>
        <rFont val="Arial"/>
        <family val="2"/>
      </rPr>
      <t>dr</t>
    </r>
  </si>
  <si>
    <r>
      <t>ll_g1.2_</t>
    </r>
    <r>
      <rPr>
        <sz val="10"/>
        <color theme="3" tint="0.39997558519241921"/>
        <rFont val="Arial"/>
        <family val="2"/>
      </rPr>
      <t>dr</t>
    </r>
  </si>
  <si>
    <r>
      <t>oadwf</t>
    </r>
    <r>
      <rPr>
        <sz val="10"/>
        <color theme="3" tint="0.39997558519241921"/>
        <rFont val="Arial"/>
        <family val="2"/>
      </rPr>
      <t>dr</t>
    </r>
  </si>
  <si>
    <t xml:space="preserve">obv volumina maatstaven 2014 resp. 2015 index 2015 </t>
  </si>
  <si>
    <t>obv volumina maatstaven 2015 resp. 2016 index 2016</t>
  </si>
  <si>
    <t>index 2016</t>
  </si>
  <si>
    <t xml:space="preserve">obv volumina maatstaven 2016 resp. 2017 index 2017 </t>
  </si>
  <si>
    <t>index 2017</t>
  </si>
  <si>
    <t>Index t.o.v. voorafgaande jaar</t>
  </si>
  <si>
    <t>groot verschil met gegevens H21 over aantal leerlingen</t>
  </si>
  <si>
    <t>groot verschil met gegevens R21 over aantal leerlingen</t>
  </si>
  <si>
    <t>groot verschil met gegevens H84 over aantal leerlingen</t>
  </si>
  <si>
    <t>groot verschil met gegevens H148 over aantal leerlingen</t>
  </si>
  <si>
    <t>groot verschil met gegevens R148 over aantal leerlingen</t>
  </si>
  <si>
    <t>groot verschil met gegevens R84 over aantal leerlingen</t>
  </si>
  <si>
    <t>De bedragen voor 2015 en 2016 zijn geindexeerd o.b.v. de data volumina 2015 en 2016 van de meicirculaire 2014.</t>
  </si>
  <si>
    <t>3% verschuiving subcluster OHV ??</t>
  </si>
  <si>
    <t>Aantal</t>
  </si>
  <si>
    <t>b.p.e</t>
  </si>
  <si>
    <t>Bedrag in basis</t>
  </si>
  <si>
    <t>Uitkering</t>
  </si>
  <si>
    <t>x</t>
  </si>
  <si>
    <t>=</t>
  </si>
  <si>
    <t>lage inkomens (drempel)</t>
  </si>
  <si>
    <t>minderheden</t>
  </si>
  <si>
    <t>leerlingen so</t>
  </si>
  <si>
    <t>omgevingsadressendichtheid</t>
  </si>
  <si>
    <t>Overheveling buitenonderhoud PO SO</t>
  </si>
  <si>
    <t xml:space="preserve">Totaal </t>
  </si>
  <si>
    <t>Overige verlaging maatstaf</t>
  </si>
  <si>
    <t>inwoners</t>
  </si>
  <si>
    <t>vast bedrag Amsterdam</t>
  </si>
  <si>
    <t>verlaging</t>
  </si>
  <si>
    <t xml:space="preserve"> = uitkeringsfactor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</si>
  <si>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</si>
  <si>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</si>
  <si>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</si>
  <si>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</si>
  <si>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</si>
  <si>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</si>
  <si>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</si>
  <si>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</si>
  <si>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</si>
  <si>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</si>
  <si>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</si>
  <si>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Werkblad Uitk 2013 t/m 2016</t>
  </si>
  <si>
    <t>Werkblad Uitk vs Lasten 2013 t/m 2016</t>
  </si>
  <si>
    <t xml:space="preserve">    Dit is inmiddels wettelijk geregeld en verwerkt in de meicirculaire van 2014. </t>
  </si>
  <si>
    <t xml:space="preserve">Naast de hiervoor genoemde wijzigingen zijn er nog een aantal belangrijke wijzigingen opgenomen. </t>
  </si>
  <si>
    <t xml:space="preserve">     verantwoordelijkheid. </t>
  </si>
  <si>
    <t>Belangrijke wijzigingen in de periode t/m 2014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</si>
  <si>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</si>
  <si>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</si>
  <si>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</si>
  <si>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 vergelijken met de lasten in de begroting voor de OHV die de gemeente heeft opgegeven aan het CBS. Daardoor krijgt u </t>
  </si>
  <si>
    <t xml:space="preserve">inzicht in het budget dat de gemeente besteed heeft en niet besteed heeft aan de OHV. De (voorlopige) gegevens van de laatst </t>
  </si>
  <si>
    <t xml:space="preserve">bekende begroting zijn die van 2014. Deze vergelijking is voor alle gemeenten mogelijk, behalve de gemeenten die recent </t>
  </si>
  <si>
    <t>een herindeling hebben ondergaan zoals bijv. Bodegraven-Reeuwijk (1901), Hollandse Kroon (1911) en De Friese Meren (1921).</t>
  </si>
  <si>
    <t xml:space="preserve">In dit instrument over de periode 2013-2016 is het zogenoemde Groot Onderhoud verwerkt zoals dat in de meicirculaire </t>
  </si>
  <si>
    <t xml:space="preserve">2014 is aangegeven. Om het effect goed zichtbaar te laten zijn zijn twee extra overzichten gepresenteerd namelijk de </t>
  </si>
  <si>
    <t xml:space="preserve">uitkering over 2014 volgens de oude systematiek en tevens volgens de nieuwe systematiek. Daarmee wordt duidelijk wat </t>
  </si>
  <si>
    <t>het effect zou zijn wanneer de nieuwe systematiek al voor 2014 van kracht zou zijn geweest.</t>
  </si>
  <si>
    <t xml:space="preserve">De omvang betreft ettelijke honderden miljoenen euro's waarbij wel bedacht moet worden dat een budget van 256 mln. </t>
  </si>
  <si>
    <t xml:space="preserve">euro overgdragen wordt naar de schoolbesturen PO en VO terwijl de overdracht van de gemeentelijke verantwoordelijkheid </t>
  </si>
  <si>
    <t xml:space="preserve">voor het onderhoud naar de schoolbesturen PO daarenboven nog zo'n 158,8 mln. ook nog overgedragen wordt naar de </t>
  </si>
  <si>
    <t xml:space="preserve">schoolbesturen PO. Maar ook wanneer daar rekening mee gehouden wordt is er nog sprake van een vermindering van de </t>
  </si>
  <si>
    <t>middelen voor huisvesting onderwijs van ruim 100 mln.!</t>
  </si>
  <si>
    <t xml:space="preserve">Hier geeft u de naam op van de gemeente die van toepassing is in cel D8 door de lijst van namen te scrollen tot u de naam </t>
  </si>
  <si>
    <t xml:space="preserve">ziet staan. Desgewenst kunt u voor een nadere specificatie opgave doen vanaf rij 36 resp. 102 resp. 166 van de betreffende </t>
  </si>
  <si>
    <t xml:space="preserve">leerlingaantallen speciaal onderwijs. Wijkt u veel af van de opgave van het aantal 'effectieve' leerlingen die het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</si>
  <si>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</si>
  <si>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</si>
  <si>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</si>
  <si>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Dit werkblad geeft u de gegevens omtrent de uitkering van het gemeentefonds aan de opgegeven gemeente voor OHV en </t>
  </si>
  <si>
    <t xml:space="preserve">Overige educatie. Eenmalig is dit jaar ook de vergelijking 2014 oud en 2014 nieuw opgenomen om inzicht te geven in de </t>
  </si>
  <si>
    <t>wijziging door 'groot onderhoud'.</t>
  </si>
  <si>
    <t xml:space="preserve">Daarbij is in regel 98 de veronderstelling opgenomen dat er sprake zal zijn van een verschuiving van 3% van het </t>
  </si>
  <si>
    <r>
      <t xml:space="preserve">subcluster OHV naar het subcluster 'Overige educatie'. De aanduiding: </t>
    </r>
    <r>
      <rPr>
        <b/>
        <sz val="10"/>
        <rFont val="Calibri"/>
        <family val="2"/>
      </rPr>
      <t>3% verschuiving subcluster OHV ??</t>
    </r>
    <r>
      <rPr>
        <sz val="10"/>
        <rFont val="Calibri"/>
        <family val="2"/>
      </rPr>
      <t xml:space="preserve"> geeft aan dat </t>
    </r>
  </si>
  <si>
    <t xml:space="preserve">dit een niet erg onderbouwde raming is en dat het zeer wenselijk is dat hierover spoedig hierover meer duidelijkheid </t>
  </si>
  <si>
    <t>zal ontstaan.</t>
  </si>
  <si>
    <t xml:space="preserve">terwijl daarnaast de uitgaven van de gemeente voor OHV zichtbaar zijn zoals die door de gemeente zelf zijn opgegeven </t>
  </si>
  <si>
    <t>aan het CBS. Het verschil tussen uitkeringen en uitgaven wordt vervolgens aangegeven.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</si>
  <si>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</si>
  <si>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</si>
  <si>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</si>
  <si>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 xml:space="preserve">opgaveformulier dat de gemeente hanteert voor de opgave aan het CBS. Vervolgens kunt u deze gegevens aanvullend </t>
  </si>
  <si>
    <t>opnemen in het werkblad.</t>
  </si>
  <si>
    <t xml:space="preserve">4) In het Regeerakkkoord 2012 van Rutte II is aangekondigd dat een bedrag van € 256 mln. uit het Gemeentefonds zal </t>
  </si>
  <si>
    <t xml:space="preserve">    worden gehaald en overgedragen worden aan de lumpsumbekostiging van de schoolbesturen in het funderend onderwijs. </t>
  </si>
  <si>
    <t xml:space="preserve">5) Ook is de wet vastgesteld waardoor de verantwoordelijkheid voor het onderhoud per 1 januari 2015 geheel overgedragen </t>
  </si>
  <si>
    <t xml:space="preserve">     wordt naar de schoolbesturen funderend onderwijs. Alleen nieuwbouw en uitbreiding van scholen blijft als gemeentelijke 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</si>
  <si>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</si>
  <si>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</si>
  <si>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het fundament de basis waarvan de maatstaven zijn aangepast. Deze aanpassing leidt met name voor het cluster educatie </t>
  </si>
  <si>
    <t xml:space="preserve">tot een zeer omvangrijke verlaging van de uitkering. Voor een nadere beschouwing over de aanpassing van de maatstaven </t>
  </si>
  <si>
    <r>
      <t xml:space="preserve">zie de notitie 'Wijziging uitkering gemeentefonds cluster educatie per 1 januari 2015' </t>
    </r>
    <r>
      <rPr>
        <sz val="10"/>
        <color rgb="FFFF0000"/>
        <rFont val="Calibri"/>
        <family val="2"/>
      </rPr>
      <t>(link opnemen)</t>
    </r>
    <r>
      <rPr>
        <sz val="10"/>
        <rFont val="Calibri"/>
        <family val="2"/>
      </rPr>
      <t>.</t>
    </r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</si>
  <si>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</si>
  <si>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</si>
  <si>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</si>
  <si>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 xml:space="preserve">In het werkblad Uitk 2013 tm 2016 is in rij 98 de veronderstelde verschuiving opgenomen van 3% van het subcluster OHV </t>
  </si>
  <si>
    <t>naar het subcluster 'Overige educatie'.</t>
  </si>
  <si>
    <t xml:space="preserve">De lichtroze gemarkeerde aanduidingen zullen in 2015 nog iets aangepast worden en er zal dan sprake zijn van enkele </t>
  </si>
  <si>
    <t>Tabel 1. CBS-opgave: Lokaal en regionaal klantenpotentieel, omgevingsadressendichtheid en meerkernigheid, 2014 voorlopig</t>
  </si>
  <si>
    <t>Overige educatie</t>
  </si>
  <si>
    <t xml:space="preserve">nieuwe indicatoren (minderheden -drempel en achterstandsleerlingen-drempel). Met de septembercirculaire 2014 zal dus </t>
  </si>
  <si>
    <t>een betere berekening gemaakt kunnen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</si>
</sst>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€&quot;\ #,##0.00;&quot;€&quot;\ \-#,##0.00"/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"/>
    <numFmt numFmtId="175" formatCode="0.000000"/>
    <numFmt numFmtId="176" formatCode="&quot;€&quot;\ #,##0.00_-"/>
    <numFmt numFmtId="177" formatCode="#,##0.0"/>
    <numFmt numFmtId="178" formatCode="&quot;€&quot;\ #,##0_-"/>
    <numFmt numFmtId="179" formatCode="_ * #,##0_ ;_ * \-#,##0_ ;_ * &quot;-&quot;??_ ;_ @_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u/>
      <sz val="8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i/>
      <sz val="10"/>
      <color rgb="FFFF0000"/>
      <name val="Calibri"/>
      <family val="2"/>
    </font>
    <font>
      <sz val="10"/>
      <color theme="0"/>
      <name val="Arial"/>
      <family val="2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30" fillId="0" borderId="0" applyNumberFormat="0" applyFill="0" applyBorder="0" applyProtection="0"/>
    <xf numFmtId="0" fontId="1" fillId="0" borderId="0"/>
  </cellStyleXfs>
  <cellXfs count="342">
    <xf numFmtId="0" fontId="0" fillId="0" borderId="0" xfId="0"/>
    <xf numFmtId="0" fontId="3" fillId="0" borderId="0" xfId="0" applyFont="1"/>
    <xf numFmtId="0" fontId="10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10" fillId="2" borderId="0" xfId="0" applyFont="1" applyFill="1" applyBorder="1"/>
    <xf numFmtId="0" fontId="24" fillId="2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7" fillId="2" borderId="0" xfId="0" applyFont="1" applyFill="1" applyBorder="1" applyProtection="1"/>
    <xf numFmtId="0" fontId="14" fillId="2" borderId="0" xfId="0" applyFont="1" applyFill="1" applyBorder="1" applyAlignment="1">
      <alignment horizontal="left"/>
    </xf>
    <xf numFmtId="169" fontId="10" fillId="2" borderId="0" xfId="0" applyNumberFormat="1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/>
    <xf numFmtId="10" fontId="10" fillId="2" borderId="0" xfId="0" applyNumberFormat="1" applyFont="1" applyFill="1" applyBorder="1" applyAlignment="1">
      <alignment horizontal="center"/>
    </xf>
    <xf numFmtId="0" fontId="25" fillId="2" borderId="0" xfId="1" applyFont="1" applyFill="1" applyBorder="1" applyAlignment="1" applyProtection="1"/>
    <xf numFmtId="49" fontId="10" fillId="2" borderId="0" xfId="2" applyNumberFormat="1" applyFont="1" applyFill="1" applyBorder="1"/>
    <xf numFmtId="165" fontId="10" fillId="2" borderId="0" xfId="2" applyFont="1" applyFill="1" applyBorder="1"/>
    <xf numFmtId="49" fontId="26" fillId="2" borderId="0" xfId="2" applyNumberFormat="1" applyFont="1" applyFill="1" applyBorder="1"/>
    <xf numFmtId="2" fontId="18" fillId="2" borderId="0" xfId="0" applyNumberFormat="1" applyFont="1" applyFill="1" applyBorder="1" applyProtection="1"/>
    <xf numFmtId="10" fontId="10" fillId="2" borderId="0" xfId="0" applyNumberFormat="1" applyFont="1" applyFill="1" applyBorder="1"/>
    <xf numFmtId="0" fontId="18" fillId="2" borderId="0" xfId="0" applyFont="1" applyFill="1" applyBorder="1" applyProtection="1"/>
    <xf numFmtId="167" fontId="18" fillId="2" borderId="0" xfId="0" applyNumberFormat="1" applyFont="1" applyFill="1" applyBorder="1" applyProtection="1"/>
    <xf numFmtId="2" fontId="17" fillId="2" borderId="0" xfId="0" applyNumberFormat="1" applyFont="1" applyFill="1" applyBorder="1" applyProtection="1"/>
    <xf numFmtId="2" fontId="10" fillId="2" borderId="0" xfId="0" applyNumberFormat="1" applyFont="1" applyFill="1" applyBorder="1"/>
    <xf numFmtId="2" fontId="18" fillId="2" borderId="0" xfId="0" applyNumberFormat="1" applyFont="1" applyFill="1" applyBorder="1"/>
    <xf numFmtId="0" fontId="10" fillId="3" borderId="0" xfId="0" applyFont="1" applyFill="1" applyAlignment="1" applyProtection="1">
      <alignment horizontal="left"/>
      <protection locked="0"/>
    </xf>
    <xf numFmtId="10" fontId="10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0" fillId="5" borderId="0" xfId="0" applyFill="1"/>
    <xf numFmtId="167" fontId="0" fillId="0" borderId="0" xfId="0" applyNumberFormat="1" applyFill="1"/>
    <xf numFmtId="3" fontId="0" fillId="0" borderId="0" xfId="0" applyNumberFormat="1"/>
    <xf numFmtId="0" fontId="14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172" fontId="14" fillId="2" borderId="0" xfId="0" applyNumberFormat="1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3" fontId="0" fillId="6" borderId="0" xfId="0" applyNumberFormat="1" applyFill="1"/>
    <xf numFmtId="167" fontId="0" fillId="6" borderId="0" xfId="0" applyNumberFormat="1" applyFill="1"/>
    <xf numFmtId="0" fontId="1" fillId="0" borderId="0" xfId="0" applyFont="1"/>
    <xf numFmtId="167" fontId="10" fillId="0" borderId="0" xfId="0" applyNumberFormat="1" applyFont="1" applyFill="1" applyAlignment="1" applyProtection="1">
      <alignment horizontal="left"/>
    </xf>
    <xf numFmtId="167" fontId="10" fillId="0" borderId="0" xfId="0" applyNumberFormat="1" applyFont="1" applyFill="1" applyAlignment="1" applyProtection="1">
      <alignment horizontal="right"/>
    </xf>
    <xf numFmtId="0" fontId="30" fillId="0" borderId="0" xfId="0" applyFont="1"/>
    <xf numFmtId="0" fontId="31" fillId="0" borderId="0" xfId="0" applyNumberFormat="1" applyFont="1" applyFill="1" applyAlignment="1" applyProtection="1">
      <alignment horizontal="left"/>
    </xf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12" fillId="7" borderId="0" xfId="0" applyFont="1" applyFill="1" applyBorder="1" applyAlignment="1" applyProtection="1">
      <alignment horizontal="center"/>
    </xf>
    <xf numFmtId="0" fontId="12" fillId="7" borderId="0" xfId="0" applyFont="1" applyFill="1" applyBorder="1" applyProtection="1"/>
    <xf numFmtId="0" fontId="2" fillId="0" borderId="0" xfId="0" applyFont="1" applyAlignment="1">
      <alignment horizontal="center"/>
    </xf>
    <xf numFmtId="0" fontId="2" fillId="6" borderId="0" xfId="0" applyFont="1" applyFill="1"/>
    <xf numFmtId="3" fontId="35" fillId="0" borderId="0" xfId="0" applyNumberFormat="1" applyFont="1"/>
    <xf numFmtId="3" fontId="2" fillId="0" borderId="9" xfId="0" applyNumberFormat="1" applyFont="1" applyBorder="1" applyProtection="1">
      <protection locked="0"/>
    </xf>
    <xf numFmtId="3" fontId="2" fillId="9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8" borderId="9" xfId="0" applyFont="1" applyFill="1" applyBorder="1" applyProtection="1">
      <protection locked="0"/>
    </xf>
    <xf numFmtId="3" fontId="2" fillId="8" borderId="0" xfId="0" applyNumberFormat="1" applyFont="1" applyFill="1" applyProtection="1">
      <protection locked="0"/>
    </xf>
    <xf numFmtId="0" fontId="30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9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9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30" fillId="9" borderId="0" xfId="0" applyFont="1" applyFill="1" applyProtection="1">
      <protection locked="0"/>
    </xf>
    <xf numFmtId="0" fontId="30" fillId="0" borderId="9" xfId="0" applyFont="1" applyBorder="1" applyProtection="1">
      <protection locked="0"/>
    </xf>
    <xf numFmtId="3" fontId="30" fillId="0" borderId="9" xfId="0" applyNumberFormat="1" applyFont="1" applyBorder="1" applyProtection="1">
      <protection locked="0"/>
    </xf>
    <xf numFmtId="3" fontId="30" fillId="0" borderId="10" xfId="0" applyNumberFormat="1" applyFont="1" applyBorder="1" applyProtection="1">
      <protection locked="0"/>
    </xf>
    <xf numFmtId="0" fontId="37" fillId="0" borderId="9" xfId="0" applyFont="1" applyBorder="1" applyProtection="1">
      <protection locked="0"/>
    </xf>
    <xf numFmtId="3" fontId="37" fillId="0" borderId="11" xfId="0" applyNumberFormat="1" applyFont="1" applyBorder="1" applyProtection="1">
      <protection locked="0"/>
    </xf>
    <xf numFmtId="3" fontId="37" fillId="9" borderId="0" xfId="0" applyNumberFormat="1" applyFont="1" applyFill="1" applyProtection="1">
      <protection locked="0"/>
    </xf>
    <xf numFmtId="0" fontId="38" fillId="0" borderId="0" xfId="0" applyFont="1" applyProtection="1">
      <protection locked="0"/>
    </xf>
    <xf numFmtId="3" fontId="30" fillId="9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8" borderId="12" xfId="0" applyNumberFormat="1" applyFont="1" applyFill="1" applyBorder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9" borderId="0" xfId="0" applyNumberFormat="1" applyFont="1" applyFill="1" applyAlignment="1" applyProtection="1">
      <protection locked="0"/>
    </xf>
    <xf numFmtId="0" fontId="30" fillId="0" borderId="9" xfId="0" quotePrefix="1" applyFont="1" applyBorder="1" applyAlignment="1" applyProtection="1">
      <alignment vertical="top" wrapText="1"/>
      <protection locked="0"/>
    </xf>
    <xf numFmtId="3" fontId="30" fillId="0" borderId="9" xfId="0" applyNumberFormat="1" applyFont="1" applyBorder="1" applyAlignment="1" applyProtection="1">
      <alignment horizontal="right" wrapText="1"/>
      <protection locked="0"/>
    </xf>
    <xf numFmtId="3" fontId="2" fillId="8" borderId="9" xfId="0" applyNumberFormat="1" applyFont="1" applyFill="1" applyBorder="1" applyProtection="1">
      <protection locked="0"/>
    </xf>
    <xf numFmtId="3" fontId="30" fillId="8" borderId="9" xfId="0" applyNumberFormat="1" applyFont="1" applyFill="1" applyBorder="1" applyProtection="1">
      <protection locked="0"/>
    </xf>
    <xf numFmtId="0" fontId="39" fillId="0" borderId="9" xfId="0" applyFont="1" applyBorder="1" applyProtection="1">
      <protection locked="0"/>
    </xf>
    <xf numFmtId="3" fontId="39" fillId="0" borderId="9" xfId="0" applyNumberFormat="1" applyFont="1" applyBorder="1" applyProtection="1">
      <protection locked="0"/>
    </xf>
    <xf numFmtId="3" fontId="39" fillId="9" borderId="0" xfId="0" applyNumberFormat="1" applyFont="1" applyFill="1" applyProtection="1">
      <protection locked="0"/>
    </xf>
    <xf numFmtId="0" fontId="40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7" fillId="0" borderId="13" xfId="0" applyFont="1" applyBorder="1" applyProtection="1">
      <protection locked="0"/>
    </xf>
    <xf numFmtId="3" fontId="37" fillId="0" borderId="14" xfId="0" applyNumberFormat="1" applyFont="1" applyBorder="1" applyProtection="1">
      <protection locked="0"/>
    </xf>
    <xf numFmtId="3" fontId="30" fillId="9" borderId="0" xfId="0" applyNumberFormat="1" applyFont="1" applyFill="1" applyProtection="1">
      <protection locked="0"/>
    </xf>
    <xf numFmtId="0" fontId="36" fillId="0" borderId="9" xfId="0" applyFont="1" applyBorder="1" applyProtection="1">
      <protection locked="0"/>
    </xf>
    <xf numFmtId="0" fontId="30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3" fontId="2" fillId="6" borderId="15" xfId="0" applyNumberFormat="1" applyFont="1" applyFill="1" applyBorder="1" applyProtection="1"/>
    <xf numFmtId="3" fontId="35" fillId="6" borderId="15" xfId="0" applyNumberFormat="1" applyFont="1" applyFill="1" applyBorder="1" applyProtection="1"/>
    <xf numFmtId="0" fontId="10" fillId="10" borderId="0" xfId="0" applyFont="1" applyFill="1" applyBorder="1" applyProtection="1"/>
    <xf numFmtId="0" fontId="10" fillId="10" borderId="0" xfId="0" applyFont="1" applyFill="1" applyBorder="1" applyAlignment="1" applyProtection="1">
      <alignment horizontal="center"/>
    </xf>
    <xf numFmtId="0" fontId="11" fillId="10" borderId="0" xfId="0" applyFont="1" applyFill="1" applyBorder="1" applyProtection="1"/>
    <xf numFmtId="0" fontId="11" fillId="10" borderId="0" xfId="0" applyFont="1" applyFill="1" applyBorder="1" applyAlignment="1" applyProtection="1">
      <alignment horizontal="left"/>
    </xf>
    <xf numFmtId="0" fontId="12" fillId="10" borderId="0" xfId="0" applyFont="1" applyFill="1" applyBorder="1" applyAlignment="1" applyProtection="1">
      <alignment horizontal="center"/>
    </xf>
    <xf numFmtId="0" fontId="12" fillId="10" borderId="0" xfId="0" applyFont="1" applyFill="1" applyBorder="1" applyProtection="1"/>
    <xf numFmtId="0" fontId="34" fillId="10" borderId="0" xfId="0" applyFont="1" applyFill="1" applyBorder="1" applyProtection="1"/>
    <xf numFmtId="0" fontId="34" fillId="10" borderId="0" xfId="0" applyFont="1" applyFill="1" applyBorder="1" applyAlignment="1" applyProtection="1">
      <alignment horizontal="center"/>
    </xf>
    <xf numFmtId="0" fontId="14" fillId="10" borderId="0" xfId="0" applyFont="1" applyFill="1" applyBorder="1" applyProtection="1"/>
    <xf numFmtId="0" fontId="15" fillId="10" borderId="0" xfId="0" applyNumberFormat="1" applyFont="1" applyFill="1" applyAlignment="1" applyProtection="1">
      <alignment horizontal="left"/>
    </xf>
    <xf numFmtId="0" fontId="28" fillId="10" borderId="0" xfId="0" applyFont="1" applyFill="1" applyProtection="1"/>
    <xf numFmtId="0" fontId="13" fillId="10" borderId="0" xfId="0" applyFont="1" applyFill="1" applyBorder="1" applyProtection="1"/>
    <xf numFmtId="0" fontId="13" fillId="10" borderId="0" xfId="0" applyFont="1" applyFill="1" applyBorder="1" applyAlignment="1" applyProtection="1">
      <alignment horizontal="left"/>
    </xf>
    <xf numFmtId="0" fontId="10" fillId="10" borderId="0" xfId="0" applyFont="1" applyFill="1" applyBorder="1" applyAlignment="1" applyProtection="1">
      <alignment horizontal="left"/>
    </xf>
    <xf numFmtId="0" fontId="21" fillId="10" borderId="0" xfId="0" applyFont="1" applyFill="1" applyBorder="1" applyProtection="1"/>
    <xf numFmtId="0" fontId="28" fillId="10" borderId="0" xfId="0" applyFont="1" applyFill="1" applyAlignment="1" applyProtection="1">
      <alignment horizontal="left"/>
    </xf>
    <xf numFmtId="0" fontId="11" fillId="10" borderId="0" xfId="0" applyNumberFormat="1" applyFont="1" applyFill="1" applyProtection="1"/>
    <xf numFmtId="0" fontId="11" fillId="10" borderId="0" xfId="0" applyNumberFormat="1" applyFont="1" applyFill="1" applyAlignment="1" applyProtection="1">
      <alignment horizontal="left"/>
    </xf>
    <xf numFmtId="0" fontId="11" fillId="10" borderId="0" xfId="0" applyFont="1" applyFill="1" applyProtection="1"/>
    <xf numFmtId="0" fontId="11" fillId="10" borderId="0" xfId="0" applyFont="1" applyFill="1" applyAlignment="1" applyProtection="1">
      <alignment horizontal="left"/>
    </xf>
    <xf numFmtId="0" fontId="10" fillId="7" borderId="1" xfId="0" applyFont="1" applyFill="1" applyBorder="1" applyProtection="1"/>
    <xf numFmtId="0" fontId="10" fillId="7" borderId="2" xfId="0" applyFont="1" applyFill="1" applyBorder="1" applyAlignment="1" applyProtection="1">
      <alignment horizontal="center"/>
    </xf>
    <xf numFmtId="0" fontId="10" fillId="7" borderId="2" xfId="0" applyFont="1" applyFill="1" applyBorder="1" applyProtection="1"/>
    <xf numFmtId="0" fontId="10" fillId="7" borderId="3" xfId="0" applyFont="1" applyFill="1" applyBorder="1" applyProtection="1"/>
    <xf numFmtId="0" fontId="10" fillId="7" borderId="4" xfId="0" applyFont="1" applyFill="1" applyBorder="1" applyProtection="1"/>
    <xf numFmtId="0" fontId="10" fillId="7" borderId="0" xfId="0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0" fontId="10" fillId="7" borderId="5" xfId="0" applyFont="1" applyFill="1" applyBorder="1" applyProtection="1"/>
    <xf numFmtId="0" fontId="17" fillId="7" borderId="5" xfId="0" applyFont="1" applyFill="1" applyBorder="1" applyProtection="1"/>
    <xf numFmtId="0" fontId="12" fillId="7" borderId="4" xfId="0" applyFont="1" applyFill="1" applyBorder="1" applyProtection="1"/>
    <xf numFmtId="0" fontId="34" fillId="7" borderId="0" xfId="0" applyFont="1" applyFill="1" applyBorder="1" applyProtection="1"/>
    <xf numFmtId="0" fontId="34" fillId="7" borderId="0" xfId="0" applyFont="1" applyFill="1" applyBorder="1" applyAlignment="1" applyProtection="1">
      <alignment horizontal="center"/>
    </xf>
    <xf numFmtId="0" fontId="12" fillId="7" borderId="5" xfId="0" applyFont="1" applyFill="1" applyBorder="1" applyProtection="1"/>
    <xf numFmtId="0" fontId="14" fillId="7" borderId="4" xfId="0" applyFont="1" applyFill="1" applyBorder="1" applyProtection="1"/>
    <xf numFmtId="2" fontId="18" fillId="7" borderId="5" xfId="0" applyNumberFormat="1" applyFont="1" applyFill="1" applyBorder="1" applyProtection="1"/>
    <xf numFmtId="2" fontId="17" fillId="7" borderId="5" xfId="0" applyNumberFormat="1" applyFont="1" applyFill="1" applyBorder="1" applyProtection="1"/>
    <xf numFmtId="0" fontId="14" fillId="7" borderId="5" xfId="0" applyFont="1" applyFill="1" applyBorder="1" applyProtection="1"/>
    <xf numFmtId="0" fontId="18" fillId="7" borderId="0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/>
    </xf>
    <xf numFmtId="0" fontId="9" fillId="7" borderId="7" xfId="0" applyFont="1" applyFill="1" applyBorder="1" applyProtection="1"/>
    <xf numFmtId="0" fontId="9" fillId="7" borderId="7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right"/>
    </xf>
    <xf numFmtId="0" fontId="9" fillId="7" borderId="8" xfId="0" applyFont="1" applyFill="1" applyBorder="1" applyProtection="1"/>
    <xf numFmtId="0" fontId="41" fillId="7" borderId="0" xfId="0" applyFont="1" applyFill="1" applyBorder="1" applyAlignment="1" applyProtection="1">
      <alignment horizontal="left"/>
    </xf>
    <xf numFmtId="0" fontId="12" fillId="10" borderId="16" xfId="0" applyFont="1" applyFill="1" applyBorder="1" applyAlignment="1" applyProtection="1">
      <alignment horizontal="center"/>
    </xf>
    <xf numFmtId="0" fontId="14" fillId="10" borderId="16" xfId="0" applyFont="1" applyFill="1" applyBorder="1" applyProtection="1"/>
    <xf numFmtId="0" fontId="12" fillId="10" borderId="16" xfId="0" applyFont="1" applyFill="1" applyBorder="1" applyProtection="1"/>
    <xf numFmtId="0" fontId="34" fillId="10" borderId="16" xfId="0" applyFont="1" applyFill="1" applyBorder="1" applyProtection="1"/>
    <xf numFmtId="0" fontId="34" fillId="10" borderId="16" xfId="0" applyFont="1" applyFill="1" applyBorder="1" applyAlignment="1" applyProtection="1">
      <alignment horizontal="center"/>
    </xf>
    <xf numFmtId="0" fontId="10" fillId="10" borderId="16" xfId="0" applyFont="1" applyFill="1" applyBorder="1" applyAlignment="1" applyProtection="1">
      <alignment horizontal="center"/>
    </xf>
    <xf numFmtId="0" fontId="10" fillId="10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170" fontId="14" fillId="10" borderId="16" xfId="0" applyNumberFormat="1" applyFont="1" applyFill="1" applyBorder="1" applyAlignment="1" applyProtection="1">
      <alignment horizontal="center"/>
    </xf>
    <xf numFmtId="0" fontId="17" fillId="10" borderId="16" xfId="0" applyFont="1" applyFill="1" applyBorder="1" applyAlignment="1" applyProtection="1">
      <alignment horizontal="center"/>
    </xf>
    <xf numFmtId="0" fontId="18" fillId="10" borderId="16" xfId="0" applyFont="1" applyFill="1" applyBorder="1" applyAlignment="1" applyProtection="1">
      <alignment horizontal="center"/>
    </xf>
    <xf numFmtId="42" fontId="10" fillId="10" borderId="16" xfId="0" applyNumberFormat="1" applyFont="1" applyFill="1" applyBorder="1" applyAlignment="1" applyProtection="1">
      <alignment horizontal="center"/>
    </xf>
    <xf numFmtId="0" fontId="42" fillId="10" borderId="16" xfId="0" applyFont="1" applyFill="1" applyBorder="1" applyAlignment="1" applyProtection="1">
      <alignment horizontal="left"/>
    </xf>
    <xf numFmtId="0" fontId="33" fillId="10" borderId="16" xfId="0" applyFont="1" applyFill="1" applyBorder="1" applyProtection="1"/>
    <xf numFmtId="0" fontId="33" fillId="10" borderId="16" xfId="0" applyFont="1" applyFill="1" applyBorder="1" applyAlignment="1" applyProtection="1">
      <alignment horizontal="center"/>
    </xf>
    <xf numFmtId="0" fontId="42" fillId="10" borderId="16" xfId="0" applyFont="1" applyFill="1" applyBorder="1" applyProtection="1"/>
    <xf numFmtId="173" fontId="43" fillId="10" borderId="16" xfId="2" applyNumberFormat="1" applyFont="1" applyFill="1" applyBorder="1" applyAlignment="1" applyProtection="1">
      <alignment horizontal="center"/>
    </xf>
    <xf numFmtId="0" fontId="10" fillId="10" borderId="17" xfId="0" applyFont="1" applyFill="1" applyBorder="1" applyAlignment="1" applyProtection="1">
      <alignment horizontal="center"/>
    </xf>
    <xf numFmtId="0" fontId="10" fillId="10" borderId="17" xfId="0" applyFont="1" applyFill="1" applyBorder="1" applyProtection="1"/>
    <xf numFmtId="0" fontId="17" fillId="10" borderId="17" xfId="0" applyFont="1" applyFill="1" applyBorder="1" applyAlignment="1" applyProtection="1">
      <alignment horizontal="center"/>
    </xf>
    <xf numFmtId="0" fontId="10" fillId="10" borderId="18" xfId="0" applyFont="1" applyFill="1" applyBorder="1" applyAlignment="1" applyProtection="1">
      <alignment horizontal="center"/>
    </xf>
    <xf numFmtId="0" fontId="10" fillId="10" borderId="18" xfId="0" applyFont="1" applyFill="1" applyBorder="1" applyProtection="1"/>
    <xf numFmtId="0" fontId="18" fillId="10" borderId="18" xfId="0" applyFont="1" applyFill="1" applyBorder="1" applyAlignment="1" applyProtection="1">
      <alignment horizontal="center"/>
    </xf>
    <xf numFmtId="0" fontId="17" fillId="10" borderId="18" xfId="0" applyFont="1" applyFill="1" applyBorder="1" applyAlignment="1" applyProtection="1">
      <alignment horizontal="center"/>
    </xf>
    <xf numFmtId="0" fontId="10" fillId="10" borderId="16" xfId="0" applyFont="1" applyFill="1" applyBorder="1" applyAlignment="1" applyProtection="1">
      <alignment horizontal="left" indent="1"/>
    </xf>
    <xf numFmtId="170" fontId="10" fillId="12" borderId="16" xfId="0" applyNumberFormat="1" applyFont="1" applyFill="1" applyBorder="1" applyAlignment="1" applyProtection="1">
      <alignment horizontal="center"/>
    </xf>
    <xf numFmtId="42" fontId="10" fillId="12" borderId="16" xfId="0" applyNumberFormat="1" applyFont="1" applyFill="1" applyBorder="1" applyAlignment="1" applyProtection="1">
      <alignment horizontal="center"/>
    </xf>
    <xf numFmtId="0" fontId="10" fillId="10" borderId="22" xfId="0" applyFont="1" applyFill="1" applyBorder="1" applyProtection="1"/>
    <xf numFmtId="0" fontId="10" fillId="10" borderId="22" xfId="0" applyFont="1" applyFill="1" applyBorder="1" applyAlignment="1" applyProtection="1">
      <alignment horizontal="center"/>
    </xf>
    <xf numFmtId="0" fontId="17" fillId="10" borderId="22" xfId="0" applyFont="1" applyFill="1" applyBorder="1" applyAlignment="1" applyProtection="1">
      <alignment horizontal="center"/>
    </xf>
    <xf numFmtId="0" fontId="10" fillId="10" borderId="23" xfId="0" applyFont="1" applyFill="1" applyBorder="1" applyProtection="1"/>
    <xf numFmtId="0" fontId="10" fillId="10" borderId="23" xfId="0" applyFont="1" applyFill="1" applyBorder="1" applyAlignment="1" applyProtection="1">
      <alignment horizontal="center"/>
    </xf>
    <xf numFmtId="0" fontId="17" fillId="10" borderId="23" xfId="0" applyFont="1" applyFill="1" applyBorder="1" applyAlignment="1" applyProtection="1">
      <alignment horizontal="center"/>
    </xf>
    <xf numFmtId="170" fontId="34" fillId="11" borderId="16" xfId="0" applyNumberFormat="1" applyFont="1" applyFill="1" applyBorder="1" applyAlignment="1" applyProtection="1">
      <alignment horizontal="center"/>
    </xf>
    <xf numFmtId="170" fontId="32" fillId="11" borderId="16" xfId="0" applyNumberFormat="1" applyFont="1" applyFill="1" applyBorder="1" applyAlignment="1" applyProtection="1">
      <alignment horizontal="center"/>
    </xf>
    <xf numFmtId="42" fontId="32" fillId="11" borderId="16" xfId="0" applyNumberFormat="1" applyFont="1" applyFill="1" applyBorder="1" applyAlignment="1" applyProtection="1">
      <alignment horizontal="center"/>
    </xf>
    <xf numFmtId="42" fontId="10" fillId="7" borderId="16" xfId="0" applyNumberFormat="1" applyFont="1" applyFill="1" applyBorder="1" applyAlignment="1" applyProtection="1">
      <alignment horizontal="center"/>
      <protection locked="0"/>
    </xf>
    <xf numFmtId="0" fontId="14" fillId="10" borderId="0" xfId="0" applyFont="1" applyFill="1" applyBorder="1" applyAlignment="1" applyProtection="1">
      <alignment horizontal="center"/>
    </xf>
    <xf numFmtId="0" fontId="0" fillId="10" borderId="0" xfId="0" applyFill="1" applyProtection="1"/>
    <xf numFmtId="164" fontId="10" fillId="7" borderId="0" xfId="0" applyNumberFormat="1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Protection="1"/>
    <xf numFmtId="0" fontId="14" fillId="7" borderId="0" xfId="0" applyFont="1" applyFill="1" applyBorder="1" applyProtection="1"/>
    <xf numFmtId="0" fontId="9" fillId="7" borderId="6" xfId="0" applyFont="1" applyFill="1" applyBorder="1" applyProtection="1"/>
    <xf numFmtId="164" fontId="14" fillId="10" borderId="16" xfId="0" applyNumberFormat="1" applyFont="1" applyFill="1" applyBorder="1" applyAlignment="1" applyProtection="1">
      <alignment horizontal="center"/>
    </xf>
    <xf numFmtId="164" fontId="10" fillId="10" borderId="16" xfId="0" applyNumberFormat="1" applyFont="1" applyFill="1" applyBorder="1" applyAlignment="1" applyProtection="1">
      <alignment horizontal="center"/>
    </xf>
    <xf numFmtId="165" fontId="10" fillId="10" borderId="16" xfId="0" applyNumberFormat="1" applyFont="1" applyFill="1" applyBorder="1" applyAlignment="1" applyProtection="1">
      <alignment horizontal="center"/>
    </xf>
    <xf numFmtId="170" fontId="10" fillId="10" borderId="16" xfId="0" applyNumberFormat="1" applyFont="1" applyFill="1" applyBorder="1" applyAlignment="1" applyProtection="1">
      <alignment horizontal="center"/>
    </xf>
    <xf numFmtId="171" fontId="12" fillId="10" borderId="16" xfId="0" applyNumberFormat="1" applyFont="1" applyFill="1" applyBorder="1" applyAlignment="1" applyProtection="1">
      <alignment horizontal="center"/>
    </xf>
    <xf numFmtId="0" fontId="10" fillId="10" borderId="16" xfId="0" applyNumberFormat="1" applyFont="1" applyFill="1" applyBorder="1" applyAlignment="1" applyProtection="1">
      <alignment horizontal="center"/>
    </xf>
    <xf numFmtId="0" fontId="19" fillId="10" borderId="16" xfId="0" applyNumberFormat="1" applyFont="1" applyFill="1" applyBorder="1" applyAlignment="1" applyProtection="1">
      <alignment horizontal="center"/>
    </xf>
    <xf numFmtId="2" fontId="10" fillId="10" borderId="16" xfId="0" applyNumberFormat="1" applyFont="1" applyFill="1" applyBorder="1" applyAlignment="1" applyProtection="1">
      <alignment horizontal="center"/>
    </xf>
    <xf numFmtId="1" fontId="10" fillId="10" borderId="16" xfId="0" applyNumberFormat="1" applyFont="1" applyFill="1" applyBorder="1" applyAlignment="1" applyProtection="1">
      <alignment horizontal="center"/>
    </xf>
    <xf numFmtId="0" fontId="10" fillId="10" borderId="16" xfId="0" applyFont="1" applyFill="1" applyBorder="1" applyAlignment="1" applyProtection="1">
      <alignment horizontal="left"/>
    </xf>
    <xf numFmtId="0" fontId="20" fillId="10" borderId="16" xfId="0" applyFont="1" applyFill="1" applyBorder="1" applyAlignment="1" applyProtection="1">
      <alignment horizontal="left"/>
    </xf>
    <xf numFmtId="167" fontId="18" fillId="10" borderId="16" xfId="0" applyNumberFormat="1" applyFont="1" applyFill="1" applyBorder="1" applyAlignment="1" applyProtection="1">
      <alignment horizontal="center"/>
    </xf>
    <xf numFmtId="165" fontId="10" fillId="10" borderId="16" xfId="2" applyFont="1" applyFill="1" applyBorder="1" applyAlignment="1" applyProtection="1">
      <alignment horizontal="center"/>
    </xf>
    <xf numFmtId="0" fontId="14" fillId="10" borderId="16" xfId="2" applyNumberFormat="1" applyFont="1" applyFill="1" applyBorder="1" applyAlignment="1" applyProtection="1">
      <alignment horizontal="center"/>
    </xf>
    <xf numFmtId="170" fontId="10" fillId="10" borderId="16" xfId="0" applyNumberFormat="1" applyFont="1" applyFill="1" applyBorder="1" applyProtection="1"/>
    <xf numFmtId="169" fontId="10" fillId="10" borderId="16" xfId="0" applyNumberFormat="1" applyFont="1" applyFill="1" applyBorder="1" applyAlignment="1" applyProtection="1">
      <alignment horizontal="center"/>
    </xf>
    <xf numFmtId="170" fontId="14" fillId="10" borderId="16" xfId="0" applyNumberFormat="1" applyFont="1" applyFill="1" applyBorder="1" applyProtection="1"/>
    <xf numFmtId="0" fontId="44" fillId="7" borderId="0" xfId="0" applyFont="1" applyFill="1" applyBorder="1" applyAlignment="1" applyProtection="1">
      <alignment horizontal="left"/>
    </xf>
    <xf numFmtId="0" fontId="45" fillId="7" borderId="0" xfId="0" applyFont="1" applyFill="1" applyBorder="1" applyProtection="1"/>
    <xf numFmtId="0" fontId="45" fillId="7" borderId="0" xfId="0" applyFont="1" applyFill="1" applyBorder="1" applyAlignment="1" applyProtection="1">
      <alignment horizontal="center"/>
    </xf>
    <xf numFmtId="0" fontId="46" fillId="7" borderId="0" xfId="0" applyFont="1" applyFill="1" applyBorder="1" applyAlignment="1" applyProtection="1">
      <alignment horizontal="center"/>
    </xf>
    <xf numFmtId="0" fontId="46" fillId="7" borderId="0" xfId="0" applyFont="1" applyFill="1" applyBorder="1" applyProtection="1"/>
    <xf numFmtId="0" fontId="42" fillId="10" borderId="0" xfId="0" applyFont="1" applyFill="1" applyBorder="1" applyAlignment="1" applyProtection="1">
      <alignment horizontal="left"/>
    </xf>
    <xf numFmtId="0" fontId="45" fillId="10" borderId="0" xfId="0" applyFont="1" applyFill="1" applyBorder="1" applyProtection="1"/>
    <xf numFmtId="0" fontId="14" fillId="7" borderId="0" xfId="0" applyFont="1" applyFill="1" applyBorder="1" applyAlignment="1" applyProtection="1">
      <alignment horizontal="left" indent="1"/>
      <protection locked="0"/>
    </xf>
    <xf numFmtId="0" fontId="10" fillId="7" borderId="16" xfId="0" applyFont="1" applyFill="1" applyBorder="1" applyAlignment="1" applyProtection="1">
      <alignment horizontal="center"/>
      <protection locked="0"/>
    </xf>
    <xf numFmtId="0" fontId="19" fillId="7" borderId="16" xfId="0" applyNumberFormat="1" applyFont="1" applyFill="1" applyBorder="1" applyAlignment="1" applyProtection="1">
      <alignment horizontal="center"/>
      <protection locked="0"/>
    </xf>
    <xf numFmtId="0" fontId="10" fillId="10" borderId="19" xfId="0" applyFont="1" applyFill="1" applyBorder="1" applyProtection="1"/>
    <xf numFmtId="0" fontId="14" fillId="10" borderId="19" xfId="0" applyFont="1" applyFill="1" applyBorder="1" applyProtection="1"/>
    <xf numFmtId="0" fontId="10" fillId="10" borderId="21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168" fontId="10" fillId="10" borderId="22" xfId="2" applyNumberFormat="1" applyFont="1" applyFill="1" applyBorder="1" applyAlignment="1" applyProtection="1">
      <alignment horizontal="center"/>
    </xf>
    <xf numFmtId="165" fontId="10" fillId="10" borderId="18" xfId="2" applyFont="1" applyFill="1" applyBorder="1" applyAlignment="1" applyProtection="1">
      <alignment horizontal="center"/>
    </xf>
    <xf numFmtId="165" fontId="10" fillId="10" borderId="23" xfId="2" applyFont="1" applyFill="1" applyBorder="1" applyAlignment="1" applyProtection="1">
      <alignment horizontal="center"/>
    </xf>
    <xf numFmtId="166" fontId="10" fillId="12" borderId="16" xfId="0" applyNumberFormat="1" applyFont="1" applyFill="1" applyBorder="1" applyAlignment="1" applyProtection="1">
      <alignment horizontal="center"/>
    </xf>
    <xf numFmtId="164" fontId="10" fillId="12" borderId="16" xfId="0" applyNumberFormat="1" applyFont="1" applyFill="1" applyBorder="1" applyAlignment="1" applyProtection="1">
      <alignment horizontal="center"/>
    </xf>
    <xf numFmtId="0" fontId="12" fillId="12" borderId="16" xfId="0" applyFont="1" applyFill="1" applyBorder="1" applyAlignment="1" applyProtection="1">
      <alignment horizontal="center"/>
    </xf>
    <xf numFmtId="1" fontId="19" fillId="12" borderId="16" xfId="0" applyNumberFormat="1" applyFont="1" applyFill="1" applyBorder="1" applyAlignment="1" applyProtection="1">
      <alignment horizontal="center"/>
    </xf>
    <xf numFmtId="1" fontId="12" fillId="12" borderId="16" xfId="0" applyNumberFormat="1" applyFont="1" applyFill="1" applyBorder="1" applyAlignment="1" applyProtection="1">
      <alignment horizontal="center"/>
    </xf>
    <xf numFmtId="170" fontId="12" fillId="12" borderId="16" xfId="0" applyNumberFormat="1" applyFont="1" applyFill="1" applyBorder="1" applyAlignment="1" applyProtection="1">
      <alignment horizontal="center"/>
    </xf>
    <xf numFmtId="0" fontId="10" fillId="12" borderId="16" xfId="0" applyFont="1" applyFill="1" applyBorder="1" applyAlignment="1" applyProtection="1">
      <alignment horizontal="center"/>
    </xf>
    <xf numFmtId="2" fontId="10" fillId="12" borderId="16" xfId="0" applyNumberFormat="1" applyFont="1" applyFill="1" applyBorder="1" applyAlignment="1" applyProtection="1">
      <alignment horizontal="center"/>
    </xf>
    <xf numFmtId="1" fontId="10" fillId="12" borderId="16" xfId="0" applyNumberFormat="1" applyFont="1" applyFill="1" applyBorder="1" applyAlignment="1" applyProtection="1">
      <alignment horizontal="center"/>
    </xf>
    <xf numFmtId="0" fontId="45" fillId="10" borderId="16" xfId="0" applyFont="1" applyFill="1" applyBorder="1" applyProtection="1"/>
    <xf numFmtId="0" fontId="46" fillId="10" borderId="16" xfId="0" applyFont="1" applyFill="1" applyBorder="1" applyAlignment="1" applyProtection="1">
      <alignment horizontal="center"/>
    </xf>
    <xf numFmtId="2" fontId="46" fillId="10" borderId="16" xfId="0" applyNumberFormat="1" applyFont="1" applyFill="1" applyBorder="1" applyAlignment="1" applyProtection="1">
      <alignment horizontal="center"/>
    </xf>
    <xf numFmtId="0" fontId="45" fillId="10" borderId="19" xfId="0" applyFont="1" applyFill="1" applyBorder="1" applyProtection="1"/>
    <xf numFmtId="0" fontId="45" fillId="10" borderId="21" xfId="0" applyFont="1" applyFill="1" applyBorder="1" applyAlignment="1" applyProtection="1">
      <alignment horizontal="center"/>
    </xf>
    <xf numFmtId="2" fontId="45" fillId="10" borderId="16" xfId="0" applyNumberFormat="1" applyFont="1" applyFill="1" applyBorder="1" applyAlignment="1" applyProtection="1">
      <alignment horizontal="center"/>
    </xf>
    <xf numFmtId="0" fontId="45" fillId="10" borderId="16" xfId="0" applyFont="1" applyFill="1" applyBorder="1" applyAlignment="1" applyProtection="1">
      <alignment horizontal="center"/>
    </xf>
    <xf numFmtId="1" fontId="45" fillId="10" borderId="16" xfId="0" applyNumberFormat="1" applyFont="1" applyFill="1" applyBorder="1" applyAlignment="1" applyProtection="1">
      <alignment horizontal="center"/>
    </xf>
    <xf numFmtId="2" fontId="43" fillId="10" borderId="16" xfId="0" applyNumberFormat="1" applyFont="1" applyFill="1" applyBorder="1" applyAlignment="1" applyProtection="1">
      <alignment horizontal="right"/>
    </xf>
    <xf numFmtId="0" fontId="43" fillId="10" borderId="16" xfId="0" applyFont="1" applyFill="1" applyBorder="1" applyAlignment="1" applyProtection="1">
      <alignment horizontal="right"/>
    </xf>
    <xf numFmtId="0" fontId="9" fillId="10" borderId="24" xfId="0" applyFont="1" applyFill="1" applyBorder="1" applyProtection="1"/>
    <xf numFmtId="0" fontId="9" fillId="10" borderId="24" xfId="0" applyFont="1" applyFill="1" applyBorder="1" applyAlignment="1" applyProtection="1">
      <alignment horizontal="center"/>
    </xf>
    <xf numFmtId="0" fontId="8" fillId="10" borderId="24" xfId="0" applyFont="1" applyFill="1" applyBorder="1" applyAlignment="1" applyProtection="1">
      <alignment horizontal="right"/>
    </xf>
    <xf numFmtId="0" fontId="43" fillId="10" borderId="16" xfId="0" applyFont="1" applyFill="1" applyBorder="1" applyAlignment="1" applyProtection="1">
      <alignment horizontal="center"/>
    </xf>
    <xf numFmtId="0" fontId="16" fillId="10" borderId="16" xfId="0" applyFont="1" applyFill="1" applyBorder="1" applyAlignment="1" applyProtection="1">
      <alignment horizontal="center"/>
    </xf>
    <xf numFmtId="2" fontId="43" fillId="10" borderId="16" xfId="0" applyNumberFormat="1" applyFont="1" applyFill="1" applyBorder="1" applyAlignment="1" applyProtection="1">
      <alignment horizontal="center"/>
    </xf>
    <xf numFmtId="0" fontId="43" fillId="10" borderId="16" xfId="0" applyFont="1" applyFill="1" applyBorder="1" applyProtection="1"/>
    <xf numFmtId="1" fontId="43" fillId="10" borderId="16" xfId="0" applyNumberFormat="1" applyFont="1" applyFill="1" applyBorder="1" applyAlignment="1" applyProtection="1">
      <alignment horizontal="center"/>
    </xf>
    <xf numFmtId="170" fontId="10" fillId="7" borderId="16" xfId="0" applyNumberFormat="1" applyFont="1" applyFill="1" applyBorder="1" applyAlignment="1" applyProtection="1">
      <alignment horizontal="center"/>
    </xf>
    <xf numFmtId="0" fontId="47" fillId="10" borderId="0" xfId="0" applyFont="1" applyFill="1" applyBorder="1" applyProtection="1"/>
    <xf numFmtId="0" fontId="47" fillId="10" borderId="18" xfId="0" applyFont="1" applyFill="1" applyBorder="1" applyAlignment="1" applyProtection="1">
      <alignment horizontal="center"/>
    </xf>
    <xf numFmtId="0" fontId="48" fillId="10" borderId="18" xfId="0" applyFont="1" applyFill="1" applyBorder="1" applyAlignment="1" applyProtection="1">
      <alignment horizontal="center"/>
    </xf>
    <xf numFmtId="0" fontId="47" fillId="7" borderId="5" xfId="0" applyFont="1" applyFill="1" applyBorder="1" applyProtection="1"/>
    <xf numFmtId="0" fontId="47" fillId="10" borderId="16" xfId="0" applyFont="1" applyFill="1" applyBorder="1" applyAlignment="1" applyProtection="1">
      <alignment horizontal="center"/>
    </xf>
    <xf numFmtId="0" fontId="47" fillId="10" borderId="0" xfId="0" applyFont="1" applyFill="1" applyBorder="1" applyAlignment="1" applyProtection="1">
      <alignment horizontal="center"/>
    </xf>
    <xf numFmtId="0" fontId="49" fillId="10" borderId="0" xfId="0" applyFont="1" applyFill="1" applyBorder="1" applyProtection="1"/>
    <xf numFmtId="0" fontId="48" fillId="10" borderId="0" xfId="0" applyFont="1" applyFill="1" applyBorder="1" applyProtection="1"/>
    <xf numFmtId="164" fontId="47" fillId="10" borderId="0" xfId="0" applyNumberFormat="1" applyFont="1" applyFill="1" applyBorder="1" applyAlignment="1" applyProtection="1">
      <alignment horizontal="center"/>
    </xf>
    <xf numFmtId="0" fontId="50" fillId="10" borderId="0" xfId="0" applyFont="1" applyFill="1" applyBorder="1" applyProtection="1"/>
    <xf numFmtId="173" fontId="47" fillId="10" borderId="16" xfId="2" applyNumberFormat="1" applyFont="1" applyFill="1" applyBorder="1" applyAlignment="1" applyProtection="1">
      <alignment horizontal="center"/>
    </xf>
    <xf numFmtId="1" fontId="0" fillId="0" borderId="0" xfId="0" applyNumberFormat="1"/>
    <xf numFmtId="174" fontId="0" fillId="0" borderId="0" xfId="0" applyNumberFormat="1"/>
    <xf numFmtId="7" fontId="10" fillId="2" borderId="0" xfId="0" applyNumberFormat="1" applyFont="1" applyFill="1" applyBorder="1" applyAlignment="1">
      <alignment horizontal="center"/>
    </xf>
    <xf numFmtId="0" fontId="10" fillId="7" borderId="6" xfId="0" applyFont="1" applyFill="1" applyBorder="1" applyProtection="1"/>
    <xf numFmtId="0" fontId="10" fillId="7" borderId="7" xfId="0" applyFont="1" applyFill="1" applyBorder="1" applyAlignment="1" applyProtection="1">
      <alignment horizontal="center"/>
    </xf>
    <xf numFmtId="0" fontId="10" fillId="7" borderId="7" xfId="0" applyFont="1" applyFill="1" applyBorder="1" applyProtection="1"/>
    <xf numFmtId="0" fontId="18" fillId="7" borderId="7" xfId="0" applyFont="1" applyFill="1" applyBorder="1" applyAlignment="1" applyProtection="1">
      <alignment horizontal="center"/>
    </xf>
    <xf numFmtId="0" fontId="17" fillId="7" borderId="7" xfId="0" applyFont="1" applyFill="1" applyBorder="1" applyAlignment="1" applyProtection="1">
      <alignment horizontal="center"/>
    </xf>
    <xf numFmtId="0" fontId="10" fillId="7" borderId="8" xfId="0" applyFont="1" applyFill="1" applyBorder="1" applyProtection="1"/>
    <xf numFmtId="0" fontId="18" fillId="7" borderId="2" xfId="0" applyFont="1" applyFill="1" applyBorder="1" applyAlignment="1" applyProtection="1">
      <alignment horizontal="center"/>
    </xf>
    <xf numFmtId="0" fontId="17" fillId="7" borderId="2" xfId="0" applyFont="1" applyFill="1" applyBorder="1" applyAlignment="1" applyProtection="1">
      <alignment horizontal="center"/>
    </xf>
    <xf numFmtId="0" fontId="51" fillId="0" borderId="0" xfId="0" applyFont="1"/>
    <xf numFmtId="0" fontId="51" fillId="0" borderId="0" xfId="0" quotePrefix="1" applyFont="1"/>
    <xf numFmtId="42" fontId="0" fillId="0" borderId="0" xfId="0" applyNumberFormat="1"/>
    <xf numFmtId="0" fontId="52" fillId="0" borderId="0" xfId="0" applyFont="1"/>
    <xf numFmtId="0" fontId="30" fillId="0" borderId="0" xfId="0" quotePrefix="1" applyFont="1"/>
    <xf numFmtId="42" fontId="3" fillId="0" borderId="0" xfId="0" applyNumberFormat="1" applyFont="1"/>
    <xf numFmtId="0" fontId="45" fillId="7" borderId="0" xfId="0" applyFont="1" applyFill="1" applyBorder="1" applyAlignment="1" applyProtection="1">
      <alignment horizontal="center"/>
    </xf>
    <xf numFmtId="0" fontId="0" fillId="12" borderId="0" xfId="0" applyFill="1"/>
    <xf numFmtId="0" fontId="10" fillId="13" borderId="16" xfId="0" applyFont="1" applyFill="1" applyBorder="1" applyProtection="1"/>
    <xf numFmtId="0" fontId="53" fillId="7" borderId="0" xfId="0" applyFont="1" applyFill="1" applyBorder="1" applyAlignment="1" applyProtection="1">
      <alignment horizontal="center"/>
    </xf>
    <xf numFmtId="0" fontId="43" fillId="7" borderId="0" xfId="0" applyFont="1" applyFill="1" applyBorder="1" applyAlignment="1" applyProtection="1">
      <alignment horizontal="center"/>
    </xf>
    <xf numFmtId="175" fontId="0" fillId="0" borderId="0" xfId="0" applyNumberFormat="1"/>
    <xf numFmtId="175" fontId="0" fillId="12" borderId="0" xfId="0" applyNumberFormat="1" applyFill="1"/>
    <xf numFmtId="0" fontId="1" fillId="12" borderId="0" xfId="0" applyFont="1" applyFill="1"/>
    <xf numFmtId="0" fontId="55" fillId="0" borderId="0" xfId="0" applyFont="1"/>
    <xf numFmtId="0" fontId="54" fillId="10" borderId="0" xfId="0" applyFont="1" applyFill="1"/>
    <xf numFmtId="0" fontId="14" fillId="10" borderId="17" xfId="0" applyFont="1" applyFill="1" applyBorder="1" applyProtection="1"/>
    <xf numFmtId="0" fontId="14" fillId="10" borderId="17" xfId="0" applyFont="1" applyFill="1" applyBorder="1" applyAlignment="1" applyProtection="1">
      <alignment horizontal="center"/>
    </xf>
    <xf numFmtId="170" fontId="32" fillId="11" borderId="17" xfId="0" applyNumberFormat="1" applyFont="1" applyFill="1" applyBorder="1" applyAlignment="1" applyProtection="1">
      <alignment horizontal="center"/>
    </xf>
    <xf numFmtId="170" fontId="32" fillId="10" borderId="17" xfId="0" applyNumberFormat="1" applyFont="1" applyFill="1" applyBorder="1" applyAlignment="1" applyProtection="1">
      <alignment horizontal="center"/>
    </xf>
    <xf numFmtId="170" fontId="32" fillId="10" borderId="16" xfId="0" applyNumberFormat="1" applyFont="1" applyFill="1" applyBorder="1" applyAlignment="1" applyProtection="1">
      <alignment horizontal="center"/>
    </xf>
    <xf numFmtId="0" fontId="56" fillId="0" borderId="0" xfId="0" applyFont="1" applyAlignment="1" applyProtection="1">
      <alignment horizontal="right"/>
    </xf>
    <xf numFmtId="166" fontId="56" fillId="0" borderId="0" xfId="0" applyNumberFormat="1" applyFont="1" applyAlignment="1" applyProtection="1">
      <alignment horizontal="right"/>
    </xf>
    <xf numFmtId="4" fontId="1" fillId="0" borderId="0" xfId="0" applyNumberFormat="1" applyFont="1" applyFill="1" applyAlignment="1">
      <alignment vertical="center"/>
    </xf>
    <xf numFmtId="168" fontId="1" fillId="14" borderId="0" xfId="2" applyNumberFormat="1" applyFill="1"/>
    <xf numFmtId="166" fontId="57" fillId="0" borderId="0" xfId="0" applyNumberFormat="1" applyFont="1" applyAlignment="1" applyProtection="1">
      <alignment horizontal="center"/>
    </xf>
    <xf numFmtId="176" fontId="0" fillId="0" borderId="0" xfId="0" applyNumberFormat="1"/>
    <xf numFmtId="177" fontId="57" fillId="0" borderId="0" xfId="0" quotePrefix="1" applyNumberFormat="1" applyFont="1" applyAlignment="1" applyProtection="1">
      <alignment horizontal="center"/>
    </xf>
    <xf numFmtId="178" fontId="0" fillId="0" borderId="0" xfId="0" applyNumberFormat="1"/>
    <xf numFmtId="0" fontId="24" fillId="10" borderId="0" xfId="0" applyFont="1" applyFill="1" applyBorder="1" applyProtection="1"/>
    <xf numFmtId="178" fontId="24" fillId="10" borderId="0" xfId="0" applyNumberFormat="1" applyFont="1" applyFill="1" applyBorder="1" applyAlignment="1" applyProtection="1">
      <alignment horizontal="center"/>
    </xf>
    <xf numFmtId="176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14" borderId="0" xfId="2" applyNumberFormat="1" applyFill="1"/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8" fillId="0" borderId="0" xfId="5" applyNumberFormat="1" applyFont="1" applyAlignment="1">
      <alignment horizontal="right"/>
    </xf>
    <xf numFmtId="1" fontId="58" fillId="0" borderId="0" xfId="0" applyNumberFormat="1" applyFont="1"/>
    <xf numFmtId="179" fontId="58" fillId="0" borderId="0" xfId="2" applyNumberFormat="1" applyFont="1"/>
    <xf numFmtId="0" fontId="1" fillId="0" borderId="0" xfId="5" applyFont="1"/>
    <xf numFmtId="0" fontId="26" fillId="2" borderId="0" xfId="0" applyFont="1" applyFill="1" applyBorder="1"/>
    <xf numFmtId="0" fontId="10" fillId="2" borderId="0" xfId="0" quotePrefix="1" applyFont="1" applyFill="1" applyBorder="1"/>
    <xf numFmtId="0" fontId="42" fillId="7" borderId="0" xfId="0" applyFont="1" applyFill="1" applyBorder="1" applyAlignment="1" applyProtection="1">
      <alignment horizontal="center"/>
    </xf>
    <xf numFmtId="0" fontId="45" fillId="7" borderId="0" xfId="0" applyFont="1" applyFill="1" applyBorder="1" applyAlignment="1" applyProtection="1">
      <alignment horizontal="center"/>
    </xf>
    <xf numFmtId="0" fontId="14" fillId="12" borderId="19" xfId="0" applyFont="1" applyFill="1" applyBorder="1" applyAlignment="1" applyProtection="1">
      <alignment horizontal="left" indent="1"/>
    </xf>
    <xf numFmtId="0" fontId="1" fillId="12" borderId="20" xfId="0" applyFont="1" applyFill="1" applyBorder="1" applyAlignment="1">
      <alignment horizontal="left" indent="1"/>
    </xf>
    <xf numFmtId="0" fontId="1" fillId="12" borderId="21" xfId="0" applyFont="1" applyFill="1" applyBorder="1" applyAlignment="1">
      <alignment horizontal="left" indent="1"/>
    </xf>
    <xf numFmtId="3" fontId="30" fillId="0" borderId="9" xfId="0" applyNumberFormat="1" applyFont="1" applyBorder="1" applyAlignment="1" applyProtection="1">
      <alignment horizontal="center" vertical="top"/>
      <protection locked="0"/>
    </xf>
    <xf numFmtId="3" fontId="2" fillId="9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30" fillId="6" borderId="9" xfId="0" applyNumberFormat="1" applyFont="1" applyFill="1" applyBorder="1" applyAlignment="1" applyProtection="1"/>
    <xf numFmtId="3" fontId="0" fillId="6" borderId="9" xfId="0" applyNumberFormat="1" applyFill="1" applyBorder="1" applyAlignment="1" applyProtection="1"/>
    <xf numFmtId="3" fontId="30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145123</xdr:colOff>
      <xdr:row>4</xdr:row>
      <xdr:rowOff>143995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70448" y="437029"/>
          <a:ext cx="1411381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7013" y="372596"/>
          <a:ext cx="1411381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ijksoverheid.nl/bestanden/documenten-en-publicaties/circulaires/2014/06/06/taakmutatie-2015-mei-2014-xls/taakmutatie-2015-mei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basis07"/>
      <sheetName val="Blad1"/>
      <sheetName val="WUW integratie"/>
      <sheetName val="Onderwijshuisvesting"/>
      <sheetName val="aanvullende bijstand 65+"/>
      <sheetName val="NUP"/>
      <sheetName val="Mannenopvang"/>
      <sheetName val="korting_onderwijshuisv"/>
      <sheetName val="Scootmobielen"/>
      <sheetName val="maatschappelijke_stage"/>
      <sheetName val="transitiekosten"/>
      <sheetName val="dualiseringskorting"/>
      <sheetName val="Digitaal klantdossier"/>
      <sheetName val="Armoedebeleid"/>
      <sheetName val="Individuele studietoeslag"/>
      <sheetName val="maatregelen wet W&amp;B"/>
      <sheetName val="Buitenonderhoud PO SO"/>
      <sheetName val="e-boeken"/>
      <sheetName val="Waterschapsverkiezing"/>
      <sheetName val="E-overheid"/>
      <sheetName val="Participatiewet"/>
    </sheetNames>
    <sheetDataSet>
      <sheetData sheetId="0"/>
      <sheetData sheetId="1"/>
      <sheetData sheetId="2">
        <row r="3">
          <cell r="A3" t="str">
            <v>CBS</v>
          </cell>
          <cell r="B3" t="str">
            <v>Prov</v>
          </cell>
          <cell r="C3" t="str">
            <v>Groep</v>
          </cell>
          <cell r="D3" t="str">
            <v xml:space="preserve">Naam </v>
          </cell>
          <cell r="E3" t="str">
            <v>inwo</v>
          </cell>
          <cell r="F3" t="str">
            <v>jong</v>
          </cell>
          <cell r="G3" t="str">
            <v>oud</v>
          </cell>
          <cell r="H3" t="str">
            <v>oud7585</v>
          </cell>
          <cell r="I3" t="str">
            <v>li</v>
          </cell>
          <cell r="J3" t="str">
            <v>lidr_wf</v>
          </cell>
          <cell r="K3" t="str">
            <v>abw</v>
          </cell>
          <cell r="L3" t="str">
            <v>abw_sch_n</v>
          </cell>
          <cell r="M3" t="str">
            <v>abw_sch_v</v>
          </cell>
          <cell r="N3" t="str">
            <v>ugb</v>
          </cell>
          <cell r="O3" t="str">
            <v>minderh</v>
          </cell>
          <cell r="P3" t="str">
            <v>hhp</v>
          </cell>
          <cell r="Q3" t="str">
            <v>ll_so</v>
          </cell>
          <cell r="R3" t="str">
            <v>ll_vo</v>
          </cell>
          <cell r="S3" t="str">
            <v>landha</v>
          </cell>
          <cell r="T3" t="str">
            <v>biwa</v>
          </cell>
          <cell r="U3" t="str">
            <v>Vast bedrag</v>
          </cell>
          <cell r="V3" t="str">
            <v>Vast bedrag</v>
          </cell>
          <cell r="W3" t="str">
            <v>Vast bedrag</v>
          </cell>
          <cell r="X3" t="str">
            <v>Vast bedrag</v>
          </cell>
          <cell r="Y3" t="str">
            <v>Vast bedrag</v>
          </cell>
          <cell r="Z3" t="str">
            <v>Vast bedrag</v>
          </cell>
          <cell r="AA3" t="str">
            <v>kpreg</v>
          </cell>
          <cell r="AB3" t="str">
            <v>landhabftot</v>
          </cell>
          <cell r="AC3" t="str">
            <v>oadwf</v>
          </cell>
          <cell r="AD3" t="str">
            <v>kernen</v>
          </cell>
        </row>
        <row r="4">
          <cell r="U4" t="str">
            <v>iedere gemeente</v>
          </cell>
          <cell r="V4" t="str">
            <v>Utrecht</v>
          </cell>
          <cell r="W4" t="str">
            <v>Den Haag</v>
          </cell>
          <cell r="X4" t="str">
            <v>Rotterdam</v>
          </cell>
          <cell r="Y4" t="str">
            <v>Amsterdam</v>
          </cell>
          <cell r="Z4" t="str">
            <v>B-Nassau</v>
          </cell>
        </row>
        <row r="5">
          <cell r="A5">
            <v>3</v>
          </cell>
          <cell r="B5">
            <v>1</v>
          </cell>
          <cell r="D5" t="str">
            <v>Appingedam</v>
          </cell>
          <cell r="E5">
            <v>12064</v>
          </cell>
          <cell r="F5">
            <v>2529</v>
          </cell>
          <cell r="G5">
            <v>2710</v>
          </cell>
          <cell r="H5">
            <v>900</v>
          </cell>
          <cell r="I5">
            <v>2210</v>
          </cell>
          <cell r="J5">
            <v>1625.5</v>
          </cell>
          <cell r="K5">
            <v>323</v>
          </cell>
          <cell r="L5">
            <v>0.47994056463595841</v>
          </cell>
          <cell r="M5">
            <v>152.40744918180641</v>
          </cell>
          <cell r="N5">
            <v>1348</v>
          </cell>
          <cell r="O5">
            <v>475</v>
          </cell>
          <cell r="P5">
            <v>5779</v>
          </cell>
          <cell r="Q5">
            <v>616.05999999999995</v>
          </cell>
          <cell r="R5">
            <v>964.80000000000007</v>
          </cell>
          <cell r="S5">
            <v>2376</v>
          </cell>
          <cell r="T5">
            <v>82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8300</v>
          </cell>
          <cell r="AB5">
            <v>3136.32</v>
          </cell>
          <cell r="AC5">
            <v>6014.5050000000001</v>
          </cell>
          <cell r="AD5">
            <v>1</v>
          </cell>
        </row>
        <row r="6">
          <cell r="A6">
            <v>5</v>
          </cell>
          <cell r="B6">
            <v>1</v>
          </cell>
          <cell r="D6" t="str">
            <v>Bedum</v>
          </cell>
          <cell r="E6">
            <v>10494</v>
          </cell>
          <cell r="F6">
            <v>2490</v>
          </cell>
          <cell r="G6">
            <v>1984</v>
          </cell>
          <cell r="H6">
            <v>535</v>
          </cell>
          <cell r="I6">
            <v>1330</v>
          </cell>
          <cell r="J6">
            <v>880</v>
          </cell>
          <cell r="K6">
            <v>109</v>
          </cell>
          <cell r="L6">
            <v>0.23747276688453159</v>
          </cell>
          <cell r="M6">
            <v>59.232635038458383</v>
          </cell>
          <cell r="N6">
            <v>838</v>
          </cell>
          <cell r="O6">
            <v>85</v>
          </cell>
          <cell r="P6">
            <v>4624</v>
          </cell>
          <cell r="Q6">
            <v>0</v>
          </cell>
          <cell r="R6">
            <v>0</v>
          </cell>
          <cell r="S6">
            <v>4454</v>
          </cell>
          <cell r="T6">
            <v>41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1850</v>
          </cell>
          <cell r="AB6">
            <v>5612.04</v>
          </cell>
          <cell r="AC6">
            <v>2947.5</v>
          </cell>
          <cell r="AD6">
            <v>3</v>
          </cell>
        </row>
        <row r="7">
          <cell r="A7">
            <v>7</v>
          </cell>
          <cell r="B7">
            <v>1</v>
          </cell>
          <cell r="D7" t="str">
            <v>Bellingwedde</v>
          </cell>
          <cell r="E7">
            <v>8920</v>
          </cell>
          <cell r="F7">
            <v>1690</v>
          </cell>
          <cell r="G7">
            <v>2167</v>
          </cell>
          <cell r="H7">
            <v>588</v>
          </cell>
          <cell r="I7">
            <v>1390</v>
          </cell>
          <cell r="J7">
            <v>964</v>
          </cell>
          <cell r="K7">
            <v>185</v>
          </cell>
          <cell r="L7">
            <v>0.34579439252336447</v>
          </cell>
          <cell r="M7">
            <v>93.851107885669975</v>
          </cell>
          <cell r="N7">
            <v>1034</v>
          </cell>
          <cell r="O7">
            <v>70</v>
          </cell>
          <cell r="P7">
            <v>4112</v>
          </cell>
          <cell r="Q7">
            <v>0</v>
          </cell>
          <cell r="R7">
            <v>142.4</v>
          </cell>
          <cell r="S7">
            <v>10836</v>
          </cell>
          <cell r="T7">
            <v>173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950</v>
          </cell>
          <cell r="AB7">
            <v>10836</v>
          </cell>
          <cell r="AC7">
            <v>647.52</v>
          </cell>
          <cell r="AD7">
            <v>14</v>
          </cell>
        </row>
        <row r="8">
          <cell r="A8">
            <v>1663</v>
          </cell>
          <cell r="B8">
            <v>1</v>
          </cell>
          <cell r="D8" t="str">
            <v>De Marne</v>
          </cell>
          <cell r="E8">
            <v>10209</v>
          </cell>
          <cell r="F8">
            <v>2196</v>
          </cell>
          <cell r="G8">
            <v>2176</v>
          </cell>
          <cell r="H8">
            <v>628</v>
          </cell>
          <cell r="I8">
            <v>1720</v>
          </cell>
          <cell r="J8">
            <v>1191.5</v>
          </cell>
          <cell r="K8">
            <v>200</v>
          </cell>
          <cell r="L8">
            <v>0.36363636363636365</v>
          </cell>
          <cell r="M8">
            <v>100.43754674352897</v>
          </cell>
          <cell r="N8">
            <v>1549</v>
          </cell>
          <cell r="O8">
            <v>60</v>
          </cell>
          <cell r="P8">
            <v>4770</v>
          </cell>
          <cell r="Q8">
            <v>0</v>
          </cell>
          <cell r="R8">
            <v>134.4</v>
          </cell>
          <cell r="S8">
            <v>17070</v>
          </cell>
          <cell r="T8">
            <v>1503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320</v>
          </cell>
          <cell r="AB8">
            <v>17923.5</v>
          </cell>
          <cell r="AC8">
            <v>813.89</v>
          </cell>
          <cell r="AD8">
            <v>17</v>
          </cell>
        </row>
        <row r="9">
          <cell r="A9">
            <v>10</v>
          </cell>
          <cell r="B9">
            <v>1</v>
          </cell>
          <cell r="D9" t="str">
            <v>Delfzijl</v>
          </cell>
          <cell r="E9">
            <v>25698</v>
          </cell>
          <cell r="F9">
            <v>5328</v>
          </cell>
          <cell r="G9">
            <v>5909</v>
          </cell>
          <cell r="H9">
            <v>1924</v>
          </cell>
          <cell r="I9">
            <v>4250</v>
          </cell>
          <cell r="J9">
            <v>3025.5</v>
          </cell>
          <cell r="K9">
            <v>760</v>
          </cell>
          <cell r="L9">
            <v>0.68468468468468469</v>
          </cell>
          <cell r="M9">
            <v>320.85427142664508</v>
          </cell>
          <cell r="N9">
            <v>1626</v>
          </cell>
          <cell r="O9">
            <v>1590</v>
          </cell>
          <cell r="P9">
            <v>12248</v>
          </cell>
          <cell r="Q9">
            <v>0</v>
          </cell>
          <cell r="R9">
            <v>967.2</v>
          </cell>
          <cell r="S9">
            <v>13317</v>
          </cell>
          <cell r="T9">
            <v>474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19100</v>
          </cell>
          <cell r="AB9">
            <v>16513.079999999998</v>
          </cell>
          <cell r="AC9">
            <v>8179.66</v>
          </cell>
          <cell r="AD9">
            <v>11</v>
          </cell>
        </row>
        <row r="10">
          <cell r="A10">
            <v>1651</v>
          </cell>
          <cell r="B10">
            <v>1</v>
          </cell>
          <cell r="D10" t="str">
            <v>Eemsmond</v>
          </cell>
          <cell r="E10">
            <v>15928</v>
          </cell>
          <cell r="F10">
            <v>3653</v>
          </cell>
          <cell r="G10">
            <v>3153</v>
          </cell>
          <cell r="H10">
            <v>916</v>
          </cell>
          <cell r="I10">
            <v>2560</v>
          </cell>
          <cell r="J10">
            <v>1815</v>
          </cell>
          <cell r="K10">
            <v>382</v>
          </cell>
          <cell r="L10">
            <v>0.52185792349726778</v>
          </cell>
          <cell r="M10">
            <v>176.35798404000661</v>
          </cell>
          <cell r="N10">
            <v>1778</v>
          </cell>
          <cell r="O10">
            <v>160</v>
          </cell>
          <cell r="P10">
            <v>7219</v>
          </cell>
          <cell r="Q10">
            <v>0</v>
          </cell>
          <cell r="R10">
            <v>857.6</v>
          </cell>
          <cell r="S10">
            <v>19030</v>
          </cell>
          <cell r="T10">
            <v>383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2820</v>
          </cell>
          <cell r="AB10">
            <v>20171.8</v>
          </cell>
          <cell r="AC10">
            <v>2667.1</v>
          </cell>
          <cell r="AD10">
            <v>13</v>
          </cell>
        </row>
        <row r="11">
          <cell r="A11">
            <v>14</v>
          </cell>
          <cell r="B11">
            <v>1</v>
          </cell>
          <cell r="D11" t="str">
            <v>Groningen</v>
          </cell>
          <cell r="E11">
            <v>198317</v>
          </cell>
          <cell r="F11">
            <v>38308</v>
          </cell>
          <cell r="G11">
            <v>23254</v>
          </cell>
          <cell r="H11">
            <v>7259</v>
          </cell>
          <cell r="I11">
            <v>36340</v>
          </cell>
          <cell r="J11">
            <v>26619.199999999997</v>
          </cell>
          <cell r="K11">
            <v>9645</v>
          </cell>
          <cell r="L11">
            <v>0.96498249124562285</v>
          </cell>
          <cell r="M11">
            <v>2926.4623546661524</v>
          </cell>
          <cell r="N11">
            <v>20101</v>
          </cell>
          <cell r="O11">
            <v>10110</v>
          </cell>
          <cell r="P11">
            <v>119141</v>
          </cell>
          <cell r="Q11">
            <v>7536.7800000000007</v>
          </cell>
          <cell r="R11">
            <v>9906.4000000000015</v>
          </cell>
          <cell r="S11">
            <v>7916</v>
          </cell>
          <cell r="T11">
            <v>459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485620</v>
          </cell>
          <cell r="AB11">
            <v>9103.4</v>
          </cell>
          <cell r="AC11">
            <v>314565.08799999999</v>
          </cell>
          <cell r="AD11">
            <v>4</v>
          </cell>
        </row>
        <row r="12">
          <cell r="A12">
            <v>15</v>
          </cell>
          <cell r="B12">
            <v>1</v>
          </cell>
          <cell r="D12" t="str">
            <v>Grootegast</v>
          </cell>
          <cell r="E12">
            <v>12165</v>
          </cell>
          <cell r="F12">
            <v>3209</v>
          </cell>
          <cell r="G12">
            <v>1984</v>
          </cell>
          <cell r="H12">
            <v>624</v>
          </cell>
          <cell r="I12">
            <v>1440</v>
          </cell>
          <cell r="J12">
            <v>954.3</v>
          </cell>
          <cell r="K12">
            <v>145</v>
          </cell>
          <cell r="L12">
            <v>0.29292929292929293</v>
          </cell>
          <cell r="M12">
            <v>75.925937297942994</v>
          </cell>
          <cell r="N12">
            <v>818</v>
          </cell>
          <cell r="O12">
            <v>50</v>
          </cell>
          <cell r="P12">
            <v>4837</v>
          </cell>
          <cell r="Q12">
            <v>0</v>
          </cell>
          <cell r="R12">
            <v>161.60000000000002</v>
          </cell>
          <cell r="S12">
            <v>8670</v>
          </cell>
          <cell r="T12">
            <v>103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1160</v>
          </cell>
          <cell r="AB12">
            <v>8756.7000000000007</v>
          </cell>
          <cell r="AC12">
            <v>1049.1120000000001</v>
          </cell>
          <cell r="AD12">
            <v>9</v>
          </cell>
        </row>
        <row r="13">
          <cell r="A13">
            <v>17</v>
          </cell>
          <cell r="B13">
            <v>1</v>
          </cell>
          <cell r="D13" t="str">
            <v>Haren</v>
          </cell>
          <cell r="E13">
            <v>18782</v>
          </cell>
          <cell r="F13">
            <v>4284</v>
          </cell>
          <cell r="G13">
            <v>4935</v>
          </cell>
          <cell r="H13">
            <v>1633</v>
          </cell>
          <cell r="I13">
            <v>2150</v>
          </cell>
          <cell r="J13">
            <v>1267.6999999999998</v>
          </cell>
          <cell r="K13">
            <v>197</v>
          </cell>
          <cell r="L13">
            <v>0.36014625228519198</v>
          </cell>
          <cell r="M13">
            <v>99.125551537696992</v>
          </cell>
          <cell r="N13">
            <v>871</v>
          </cell>
          <cell r="O13">
            <v>220</v>
          </cell>
          <cell r="P13">
            <v>8832</v>
          </cell>
          <cell r="Q13">
            <v>2211.2859999999996</v>
          </cell>
          <cell r="R13">
            <v>2693.6000000000004</v>
          </cell>
          <cell r="S13">
            <v>4548</v>
          </cell>
          <cell r="T13">
            <v>525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6020</v>
          </cell>
          <cell r="AB13">
            <v>4593.4800000000005</v>
          </cell>
          <cell r="AC13">
            <v>7649.5410000000002</v>
          </cell>
          <cell r="AD13">
            <v>6</v>
          </cell>
        </row>
        <row r="14">
          <cell r="A14">
            <v>18</v>
          </cell>
          <cell r="B14">
            <v>1</v>
          </cell>
          <cell r="D14" t="str">
            <v>Hoogezand-Sappemeer</v>
          </cell>
          <cell r="E14">
            <v>34304</v>
          </cell>
          <cell r="F14">
            <v>7503</v>
          </cell>
          <cell r="G14">
            <v>7061</v>
          </cell>
          <cell r="H14">
            <v>2293</v>
          </cell>
          <cell r="I14">
            <v>6130</v>
          </cell>
          <cell r="J14">
            <v>4527.3999999999996</v>
          </cell>
          <cell r="K14">
            <v>1187</v>
          </cell>
          <cell r="L14">
            <v>0.77228366948601168</v>
          </cell>
          <cell r="M14">
            <v>472.90306140399804</v>
          </cell>
          <cell r="N14">
            <v>4174</v>
          </cell>
          <cell r="O14">
            <v>3215</v>
          </cell>
          <cell r="P14">
            <v>16346</v>
          </cell>
          <cell r="Q14">
            <v>465.3</v>
          </cell>
          <cell r="R14">
            <v>1312.8000000000002</v>
          </cell>
          <cell r="S14">
            <v>6643</v>
          </cell>
          <cell r="T14">
            <v>656</v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39470</v>
          </cell>
          <cell r="AB14">
            <v>6643</v>
          </cell>
          <cell r="AC14">
            <v>19952.37</v>
          </cell>
          <cell r="AD14">
            <v>5</v>
          </cell>
        </row>
        <row r="15">
          <cell r="A15">
            <v>22</v>
          </cell>
          <cell r="B15">
            <v>1</v>
          </cell>
          <cell r="D15" t="str">
            <v>Leek</v>
          </cell>
          <cell r="E15">
            <v>19597</v>
          </cell>
          <cell r="F15">
            <v>4677</v>
          </cell>
          <cell r="G15">
            <v>3861</v>
          </cell>
          <cell r="H15">
            <v>1191</v>
          </cell>
          <cell r="I15">
            <v>2550</v>
          </cell>
          <cell r="J15">
            <v>1713.1999999999998</v>
          </cell>
          <cell r="K15">
            <v>343</v>
          </cell>
          <cell r="L15">
            <v>0.49494949494949497</v>
          </cell>
          <cell r="M15">
            <v>160.58533588550443</v>
          </cell>
          <cell r="N15">
            <v>1550</v>
          </cell>
          <cell r="O15">
            <v>265</v>
          </cell>
          <cell r="P15">
            <v>8636</v>
          </cell>
          <cell r="Q15">
            <v>0</v>
          </cell>
          <cell r="R15">
            <v>1406.4</v>
          </cell>
          <cell r="S15">
            <v>6320</v>
          </cell>
          <cell r="T15">
            <v>108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13340</v>
          </cell>
          <cell r="AB15">
            <v>6383.2</v>
          </cell>
          <cell r="AC15">
            <v>5991.4880000000003</v>
          </cell>
          <cell r="AD15">
            <v>6</v>
          </cell>
        </row>
        <row r="16">
          <cell r="A16">
            <v>24</v>
          </cell>
          <cell r="B16">
            <v>1</v>
          </cell>
          <cell r="D16" t="str">
            <v>Loppersum</v>
          </cell>
          <cell r="E16">
            <v>10196</v>
          </cell>
          <cell r="F16">
            <v>2360</v>
          </cell>
          <cell r="G16">
            <v>1908</v>
          </cell>
          <cell r="H16">
            <v>528</v>
          </cell>
          <cell r="I16">
            <v>1430</v>
          </cell>
          <cell r="J16">
            <v>968</v>
          </cell>
          <cell r="K16">
            <v>171</v>
          </cell>
          <cell r="L16">
            <v>0.32821497120921306</v>
          </cell>
          <cell r="M16">
            <v>87.640857073440287</v>
          </cell>
          <cell r="N16">
            <v>763</v>
          </cell>
          <cell r="O16">
            <v>95</v>
          </cell>
          <cell r="P16">
            <v>4528</v>
          </cell>
          <cell r="Q16">
            <v>0</v>
          </cell>
          <cell r="R16">
            <v>0</v>
          </cell>
          <cell r="S16">
            <v>11103</v>
          </cell>
          <cell r="T16">
            <v>96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500</v>
          </cell>
          <cell r="AB16">
            <v>13212.57</v>
          </cell>
          <cell r="AC16">
            <v>891.66</v>
          </cell>
          <cell r="AD16">
            <v>15</v>
          </cell>
        </row>
        <row r="17">
          <cell r="A17">
            <v>25</v>
          </cell>
          <cell r="B17">
            <v>1</v>
          </cell>
          <cell r="D17" t="str">
            <v>Marum</v>
          </cell>
          <cell r="E17">
            <v>10378</v>
          </cell>
          <cell r="F17">
            <v>2581</v>
          </cell>
          <cell r="G17">
            <v>1728</v>
          </cell>
          <cell r="H17">
            <v>496</v>
          </cell>
          <cell r="I17">
            <v>1150</v>
          </cell>
          <cell r="J17">
            <v>725.8</v>
          </cell>
          <cell r="K17">
            <v>151</v>
          </cell>
          <cell r="L17">
            <v>0.30139720558882238</v>
          </cell>
          <cell r="M17">
            <v>78.652031439701872</v>
          </cell>
          <cell r="N17">
            <v>741</v>
          </cell>
          <cell r="O17">
            <v>70</v>
          </cell>
          <cell r="P17">
            <v>4234</v>
          </cell>
          <cell r="Q17">
            <v>0</v>
          </cell>
          <cell r="R17">
            <v>0</v>
          </cell>
          <cell r="S17">
            <v>6446</v>
          </cell>
          <cell r="T17">
            <v>43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2440</v>
          </cell>
          <cell r="AB17">
            <v>6446</v>
          </cell>
          <cell r="AC17">
            <v>1315.02</v>
          </cell>
          <cell r="AD17">
            <v>7</v>
          </cell>
        </row>
        <row r="18">
          <cell r="A18">
            <v>1987</v>
          </cell>
          <cell r="B18">
            <v>1</v>
          </cell>
          <cell r="D18" t="str">
            <v>Menterwolde</v>
          </cell>
          <cell r="E18">
            <v>12258</v>
          </cell>
          <cell r="F18">
            <v>2674</v>
          </cell>
          <cell r="G18">
            <v>2169</v>
          </cell>
          <cell r="H18">
            <v>545</v>
          </cell>
          <cell r="I18">
            <v>1730</v>
          </cell>
          <cell r="J18">
            <v>1188.6999999999998</v>
          </cell>
          <cell r="K18">
            <v>286</v>
          </cell>
          <cell r="L18">
            <v>0.44968553459119498</v>
          </cell>
          <cell r="M18">
            <v>137.10031380100901</v>
          </cell>
          <cell r="N18">
            <v>1304</v>
          </cell>
          <cell r="O18">
            <v>115</v>
          </cell>
          <cell r="P18">
            <v>5473</v>
          </cell>
          <cell r="Q18">
            <v>0</v>
          </cell>
          <cell r="R18">
            <v>0</v>
          </cell>
          <cell r="S18">
            <v>8025</v>
          </cell>
          <cell r="T18">
            <v>137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1770</v>
          </cell>
          <cell r="AB18">
            <v>8025</v>
          </cell>
          <cell r="AC18">
            <v>1878.3109999999999</v>
          </cell>
          <cell r="AD18">
            <v>6</v>
          </cell>
        </row>
        <row r="19">
          <cell r="A19">
            <v>1895</v>
          </cell>
          <cell r="B19">
            <v>1</v>
          </cell>
          <cell r="D19" t="str">
            <v>Oldambt</v>
          </cell>
          <cell r="E19">
            <v>38560</v>
          </cell>
          <cell r="F19">
            <v>7918</v>
          </cell>
          <cell r="G19">
            <v>8380</v>
          </cell>
          <cell r="H19">
            <v>2561</v>
          </cell>
          <cell r="I19">
            <v>6970</v>
          </cell>
          <cell r="J19">
            <v>5157.8999999999996</v>
          </cell>
          <cell r="K19">
            <v>1199</v>
          </cell>
          <cell r="L19">
            <v>0.77404777275661718</v>
          </cell>
          <cell r="M19">
            <v>477.05965448106707</v>
          </cell>
          <cell r="N19">
            <v>4871</v>
          </cell>
          <cell r="O19">
            <v>515</v>
          </cell>
          <cell r="P19">
            <v>18451</v>
          </cell>
          <cell r="Q19">
            <v>904.86000000000013</v>
          </cell>
          <cell r="R19">
            <v>1805.6000000000001</v>
          </cell>
          <cell r="S19">
            <v>22680</v>
          </cell>
          <cell r="T19">
            <v>1370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29770</v>
          </cell>
          <cell r="AB19">
            <v>24721.200000000001</v>
          </cell>
          <cell r="AC19">
            <v>14750.494000000001</v>
          </cell>
          <cell r="AD19">
            <v>22</v>
          </cell>
        </row>
        <row r="20">
          <cell r="A20">
            <v>765</v>
          </cell>
          <cell r="B20">
            <v>1</v>
          </cell>
          <cell r="D20" t="str">
            <v>Pekela</v>
          </cell>
          <cell r="E20">
            <v>12706</v>
          </cell>
          <cell r="F20">
            <v>2771</v>
          </cell>
          <cell r="G20">
            <v>2549</v>
          </cell>
          <cell r="H20">
            <v>752</v>
          </cell>
          <cell r="I20">
            <v>2200</v>
          </cell>
          <cell r="J20">
            <v>1622.4</v>
          </cell>
          <cell r="K20">
            <v>401</v>
          </cell>
          <cell r="L20">
            <v>0.53395472703062585</v>
          </cell>
          <cell r="M20">
            <v>183.96516918029948</v>
          </cell>
          <cell r="N20">
            <v>1772</v>
          </cell>
          <cell r="O20">
            <v>155</v>
          </cell>
          <cell r="P20">
            <v>5826</v>
          </cell>
          <cell r="Q20">
            <v>0</v>
          </cell>
          <cell r="R20">
            <v>244.8</v>
          </cell>
          <cell r="S20">
            <v>4910</v>
          </cell>
          <cell r="T20">
            <v>111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9140</v>
          </cell>
          <cell r="AB20">
            <v>4910</v>
          </cell>
          <cell r="AC20">
            <v>2968.864</v>
          </cell>
          <cell r="AD20">
            <v>4</v>
          </cell>
        </row>
        <row r="21">
          <cell r="A21">
            <v>40</v>
          </cell>
          <cell r="B21">
            <v>1</v>
          </cell>
          <cell r="D21" t="str">
            <v>Slochteren</v>
          </cell>
          <cell r="E21">
            <v>15548</v>
          </cell>
          <cell r="F21">
            <v>3750</v>
          </cell>
          <cell r="G21">
            <v>2711</v>
          </cell>
          <cell r="H21">
            <v>753</v>
          </cell>
          <cell r="I21">
            <v>1830</v>
          </cell>
          <cell r="J21">
            <v>1162.9000000000001</v>
          </cell>
          <cell r="K21">
            <v>206</v>
          </cell>
          <cell r="L21">
            <v>0.37050359712230213</v>
          </cell>
          <cell r="M21">
            <v>103.05391180179829</v>
          </cell>
          <cell r="N21">
            <v>1047</v>
          </cell>
          <cell r="O21">
            <v>150</v>
          </cell>
          <cell r="P21">
            <v>6594</v>
          </cell>
          <cell r="Q21">
            <v>0</v>
          </cell>
          <cell r="R21">
            <v>120.80000000000001</v>
          </cell>
          <cell r="S21">
            <v>15065</v>
          </cell>
          <cell r="T21">
            <v>822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1050</v>
          </cell>
          <cell r="AB21">
            <v>15215.65</v>
          </cell>
          <cell r="AC21">
            <v>1414.252</v>
          </cell>
          <cell r="AD21">
            <v>14</v>
          </cell>
        </row>
        <row r="22">
          <cell r="A22">
            <v>37</v>
          </cell>
          <cell r="B22">
            <v>1</v>
          </cell>
          <cell r="D22" t="str">
            <v>Stadskanaal</v>
          </cell>
          <cell r="E22">
            <v>32803</v>
          </cell>
          <cell r="F22">
            <v>7152</v>
          </cell>
          <cell r="G22">
            <v>7432</v>
          </cell>
          <cell r="H22">
            <v>2486</v>
          </cell>
          <cell r="I22">
            <v>5890</v>
          </cell>
          <cell r="J22">
            <v>4358.8</v>
          </cell>
          <cell r="K22">
            <v>880</v>
          </cell>
          <cell r="L22">
            <v>0.71544715447154472</v>
          </cell>
          <cell r="M22">
            <v>364.5020076905364</v>
          </cell>
          <cell r="N22">
            <v>4270</v>
          </cell>
          <cell r="O22">
            <v>265</v>
          </cell>
          <cell r="P22">
            <v>15157</v>
          </cell>
          <cell r="Q22">
            <v>1228.48</v>
          </cell>
          <cell r="R22">
            <v>1291.2</v>
          </cell>
          <cell r="S22">
            <v>11767</v>
          </cell>
          <cell r="T22">
            <v>228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32280</v>
          </cell>
          <cell r="AB22">
            <v>11767</v>
          </cell>
          <cell r="AC22">
            <v>12387.407999999999</v>
          </cell>
          <cell r="AD22">
            <v>13</v>
          </cell>
        </row>
        <row r="23">
          <cell r="A23">
            <v>9</v>
          </cell>
          <cell r="B23">
            <v>1</v>
          </cell>
          <cell r="D23" t="str">
            <v>Ten Boer</v>
          </cell>
          <cell r="E23">
            <v>7479</v>
          </cell>
          <cell r="F23">
            <v>1984</v>
          </cell>
          <cell r="G23">
            <v>1316</v>
          </cell>
          <cell r="H23">
            <v>372</v>
          </cell>
          <cell r="I23">
            <v>830</v>
          </cell>
          <cell r="J23">
            <v>528.20000000000005</v>
          </cell>
          <cell r="K23">
            <v>68</v>
          </cell>
          <cell r="L23">
            <v>0.16267942583732056</v>
          </cell>
          <cell r="M23">
            <v>39.290065611716258</v>
          </cell>
          <cell r="N23">
            <v>336</v>
          </cell>
          <cell r="O23">
            <v>90</v>
          </cell>
          <cell r="P23">
            <v>3125</v>
          </cell>
          <cell r="Q23">
            <v>0</v>
          </cell>
          <cell r="R23">
            <v>0</v>
          </cell>
          <cell r="S23">
            <v>4532</v>
          </cell>
          <cell r="T23">
            <v>41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580</v>
          </cell>
          <cell r="AB23">
            <v>5438.4</v>
          </cell>
          <cell r="AC23">
            <v>1053.2819999999999</v>
          </cell>
          <cell r="AD23">
            <v>9</v>
          </cell>
        </row>
        <row r="24">
          <cell r="A24">
            <v>47</v>
          </cell>
          <cell r="B24">
            <v>1</v>
          </cell>
          <cell r="D24" t="str">
            <v>Veendam</v>
          </cell>
          <cell r="E24">
            <v>27792</v>
          </cell>
          <cell r="F24">
            <v>6173</v>
          </cell>
          <cell r="G24">
            <v>5577</v>
          </cell>
          <cell r="H24">
            <v>1677</v>
          </cell>
          <cell r="I24">
            <v>4610</v>
          </cell>
          <cell r="J24">
            <v>3338</v>
          </cell>
          <cell r="K24">
            <v>782</v>
          </cell>
          <cell r="L24">
            <v>0.69081272084805656</v>
          </cell>
          <cell r="M24">
            <v>328.91969218750808</v>
          </cell>
          <cell r="N24">
            <v>3244</v>
          </cell>
          <cell r="O24">
            <v>1435</v>
          </cell>
          <cell r="P24">
            <v>12714</v>
          </cell>
          <cell r="Q24">
            <v>901.8</v>
          </cell>
          <cell r="R24">
            <v>1687.2</v>
          </cell>
          <cell r="S24">
            <v>7595</v>
          </cell>
          <cell r="T24">
            <v>272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31950</v>
          </cell>
          <cell r="AB24">
            <v>7595</v>
          </cell>
          <cell r="AC24">
            <v>12325.68</v>
          </cell>
          <cell r="AD24">
            <v>6</v>
          </cell>
        </row>
        <row r="25">
          <cell r="A25">
            <v>48</v>
          </cell>
          <cell r="B25">
            <v>1</v>
          </cell>
          <cell r="D25" t="str">
            <v>Vlagtwedde</v>
          </cell>
          <cell r="E25">
            <v>15905</v>
          </cell>
          <cell r="F25">
            <v>3205</v>
          </cell>
          <cell r="G25">
            <v>3732</v>
          </cell>
          <cell r="H25">
            <v>1200</v>
          </cell>
          <cell r="I25">
            <v>2660</v>
          </cell>
          <cell r="J25">
            <v>1881</v>
          </cell>
          <cell r="K25">
            <v>161</v>
          </cell>
          <cell r="L25">
            <v>0.31506849315068491</v>
          </cell>
          <cell r="M25">
            <v>83.164601748217819</v>
          </cell>
          <cell r="N25">
            <v>1776</v>
          </cell>
          <cell r="O25">
            <v>140</v>
          </cell>
          <cell r="P25">
            <v>7406</v>
          </cell>
          <cell r="Q25">
            <v>0</v>
          </cell>
          <cell r="R25">
            <v>857.6</v>
          </cell>
          <cell r="S25">
            <v>16756</v>
          </cell>
          <cell r="T25">
            <v>300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8840</v>
          </cell>
          <cell r="AB25">
            <v>16756</v>
          </cell>
          <cell r="AC25">
            <v>2664.18</v>
          </cell>
          <cell r="AD25">
            <v>14</v>
          </cell>
        </row>
        <row r="26">
          <cell r="A26">
            <v>53</v>
          </cell>
          <cell r="B26">
            <v>1</v>
          </cell>
          <cell r="D26" t="str">
            <v>Winsum</v>
          </cell>
          <cell r="E26">
            <v>13850</v>
          </cell>
          <cell r="F26">
            <v>3482</v>
          </cell>
          <cell r="G26">
            <v>2616</v>
          </cell>
          <cell r="H26">
            <v>740</v>
          </cell>
          <cell r="I26">
            <v>1770</v>
          </cell>
          <cell r="J26">
            <v>1168.1999999999998</v>
          </cell>
          <cell r="K26">
            <v>220</v>
          </cell>
          <cell r="L26">
            <v>0.38596491228070173</v>
          </cell>
          <cell r="M26">
            <v>109.12084800006565</v>
          </cell>
          <cell r="N26">
            <v>910</v>
          </cell>
          <cell r="O26">
            <v>130</v>
          </cell>
          <cell r="P26">
            <v>6040</v>
          </cell>
          <cell r="Q26">
            <v>0</v>
          </cell>
          <cell r="R26">
            <v>238.4</v>
          </cell>
          <cell r="S26">
            <v>10105</v>
          </cell>
          <cell r="T26">
            <v>148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2280</v>
          </cell>
          <cell r="AB26">
            <v>12328.1</v>
          </cell>
          <cell r="AC26">
            <v>2455.3440000000001</v>
          </cell>
          <cell r="AD26">
            <v>9</v>
          </cell>
        </row>
        <row r="27">
          <cell r="A27">
            <v>56</v>
          </cell>
          <cell r="B27">
            <v>1</v>
          </cell>
          <cell r="D27" t="str">
            <v>Zuidhorn</v>
          </cell>
          <cell r="E27">
            <v>18775</v>
          </cell>
          <cell r="F27">
            <v>5088</v>
          </cell>
          <cell r="G27">
            <v>3319</v>
          </cell>
          <cell r="H27">
            <v>873</v>
          </cell>
          <cell r="I27">
            <v>1990</v>
          </cell>
          <cell r="J27">
            <v>1218.9000000000001</v>
          </cell>
          <cell r="K27">
            <v>182</v>
          </cell>
          <cell r="L27">
            <v>0.34210526315789475</v>
          </cell>
          <cell r="M27">
            <v>92.525642078039752</v>
          </cell>
          <cell r="N27">
            <v>956</v>
          </cell>
          <cell r="O27">
            <v>150</v>
          </cell>
          <cell r="P27">
            <v>7601</v>
          </cell>
          <cell r="Q27">
            <v>0</v>
          </cell>
          <cell r="R27">
            <v>346.40000000000003</v>
          </cell>
          <cell r="S27">
            <v>12546</v>
          </cell>
          <cell r="T27">
            <v>291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3550</v>
          </cell>
          <cell r="AB27">
            <v>14553.359999999999</v>
          </cell>
          <cell r="AC27">
            <v>2937.8910000000001</v>
          </cell>
          <cell r="AD27">
            <v>12</v>
          </cell>
        </row>
        <row r="28">
          <cell r="A28">
            <v>59</v>
          </cell>
          <cell r="B28">
            <v>2</v>
          </cell>
          <cell r="D28" t="str">
            <v>Achtkarspelen</v>
          </cell>
          <cell r="E28">
            <v>28016</v>
          </cell>
          <cell r="F28">
            <v>7048</v>
          </cell>
          <cell r="G28">
            <v>4826</v>
          </cell>
          <cell r="H28">
            <v>1458</v>
          </cell>
          <cell r="I28">
            <v>3960</v>
          </cell>
          <cell r="J28">
            <v>2768.8999999999996</v>
          </cell>
          <cell r="K28">
            <v>684</v>
          </cell>
          <cell r="L28">
            <v>0.66150870406189555</v>
          </cell>
          <cell r="M28">
            <v>292.7512839615132</v>
          </cell>
          <cell r="N28">
            <v>2429</v>
          </cell>
          <cell r="O28">
            <v>140</v>
          </cell>
          <cell r="P28">
            <v>11733</v>
          </cell>
          <cell r="Q28">
            <v>0</v>
          </cell>
          <cell r="R28">
            <v>1393.6000000000001</v>
          </cell>
          <cell r="S28">
            <v>10227</v>
          </cell>
          <cell r="T28">
            <v>172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7290</v>
          </cell>
          <cell r="AB28">
            <v>10227</v>
          </cell>
          <cell r="AC28">
            <v>4847.777</v>
          </cell>
          <cell r="AD28">
            <v>14</v>
          </cell>
        </row>
        <row r="29">
          <cell r="A29">
            <v>60</v>
          </cell>
          <cell r="B29">
            <v>2</v>
          </cell>
          <cell r="D29" t="str">
            <v>Ameland</v>
          </cell>
          <cell r="E29">
            <v>3578</v>
          </cell>
          <cell r="F29">
            <v>808</v>
          </cell>
          <cell r="G29">
            <v>726</v>
          </cell>
          <cell r="H29">
            <v>182</v>
          </cell>
          <cell r="I29">
            <v>500</v>
          </cell>
          <cell r="J29">
            <v>147.59999999999997</v>
          </cell>
          <cell r="K29">
            <v>11</v>
          </cell>
          <cell r="L29">
            <v>3.0470914127423823E-2</v>
          </cell>
          <cell r="M29">
            <v>8.0540002005874509</v>
          </cell>
          <cell r="N29">
            <v>147</v>
          </cell>
          <cell r="O29">
            <v>0</v>
          </cell>
          <cell r="P29">
            <v>1599</v>
          </cell>
          <cell r="Q29">
            <v>0</v>
          </cell>
          <cell r="R29">
            <v>141.6</v>
          </cell>
          <cell r="S29">
            <v>5829</v>
          </cell>
          <cell r="T29">
            <v>65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230</v>
          </cell>
          <cell r="AB29">
            <v>5829</v>
          </cell>
          <cell r="AC29">
            <v>845.76</v>
          </cell>
          <cell r="AD29">
            <v>4</v>
          </cell>
        </row>
        <row r="30">
          <cell r="A30">
            <v>1891</v>
          </cell>
          <cell r="B30">
            <v>2</v>
          </cell>
          <cell r="D30" t="str">
            <v>Dantumadiel</v>
          </cell>
          <cell r="E30">
            <v>19030</v>
          </cell>
          <cell r="F30">
            <v>4568</v>
          </cell>
          <cell r="G30">
            <v>3668</v>
          </cell>
          <cell r="H30">
            <v>1166</v>
          </cell>
          <cell r="I30">
            <v>2670</v>
          </cell>
          <cell r="J30">
            <v>1865</v>
          </cell>
          <cell r="K30">
            <v>439</v>
          </cell>
          <cell r="L30">
            <v>0.5564005069708492</v>
          </cell>
          <cell r="M30">
            <v>199.04172763978306</v>
          </cell>
          <cell r="N30">
            <v>1668</v>
          </cell>
          <cell r="O30">
            <v>85</v>
          </cell>
          <cell r="P30">
            <v>7964</v>
          </cell>
          <cell r="Q30">
            <v>688.54</v>
          </cell>
          <cell r="R30">
            <v>337.6</v>
          </cell>
          <cell r="S30">
            <v>8488</v>
          </cell>
          <cell r="T30">
            <v>265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6420</v>
          </cell>
          <cell r="AB30">
            <v>8488</v>
          </cell>
          <cell r="AC30">
            <v>3356.85</v>
          </cell>
          <cell r="AD30">
            <v>9</v>
          </cell>
        </row>
        <row r="31">
          <cell r="A31">
            <v>1921</v>
          </cell>
          <cell r="B31">
            <v>2</v>
          </cell>
          <cell r="D31" t="str">
            <v>De Friese Meren</v>
          </cell>
          <cell r="E31">
            <v>51414</v>
          </cell>
          <cell r="F31">
            <v>12428</v>
          </cell>
          <cell r="G31">
            <v>10166</v>
          </cell>
          <cell r="H31">
            <v>3035</v>
          </cell>
          <cell r="I31">
            <v>6399</v>
          </cell>
          <cell r="J31">
            <v>3967.31</v>
          </cell>
          <cell r="K31">
            <v>730</v>
          </cell>
          <cell r="L31">
            <v>0.67592592592592593</v>
          </cell>
          <cell r="M31">
            <v>309.80675889394109</v>
          </cell>
          <cell r="N31">
            <v>2756</v>
          </cell>
          <cell r="O31">
            <v>574</v>
          </cell>
          <cell r="P31">
            <v>22215.1</v>
          </cell>
          <cell r="Q31">
            <v>384.06</v>
          </cell>
          <cell r="R31">
            <v>1158.4000000000001</v>
          </cell>
          <cell r="S31">
            <v>35142</v>
          </cell>
          <cell r="T31">
            <v>6651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28420</v>
          </cell>
          <cell r="AB31">
            <v>35142</v>
          </cell>
          <cell r="AC31">
            <v>12839.323200000001</v>
          </cell>
          <cell r="AD31">
            <v>42</v>
          </cell>
        </row>
        <row r="32">
          <cell r="A32">
            <v>58</v>
          </cell>
          <cell r="B32">
            <v>2</v>
          </cell>
          <cell r="D32" t="str">
            <v>Dongeradeel</v>
          </cell>
          <cell r="E32">
            <v>24160</v>
          </cell>
          <cell r="F32">
            <v>5868</v>
          </cell>
          <cell r="G32">
            <v>4760</v>
          </cell>
          <cell r="H32">
            <v>1574</v>
          </cell>
          <cell r="I32">
            <v>3650</v>
          </cell>
          <cell r="J32">
            <v>2520.3000000000002</v>
          </cell>
          <cell r="K32">
            <v>555</v>
          </cell>
          <cell r="L32">
            <v>0.61325966850828728</v>
          </cell>
          <cell r="M32">
            <v>244.08151782864343</v>
          </cell>
          <cell r="N32">
            <v>2191</v>
          </cell>
          <cell r="O32">
            <v>155</v>
          </cell>
          <cell r="P32">
            <v>10584</v>
          </cell>
          <cell r="Q32">
            <v>867.24</v>
          </cell>
          <cell r="R32">
            <v>1568</v>
          </cell>
          <cell r="S32">
            <v>16672</v>
          </cell>
          <cell r="T32">
            <v>978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14310</v>
          </cell>
          <cell r="AB32">
            <v>18672.640000000003</v>
          </cell>
          <cell r="AC32">
            <v>6055.192</v>
          </cell>
          <cell r="AD32">
            <v>21</v>
          </cell>
        </row>
        <row r="33">
          <cell r="A33">
            <v>1722</v>
          </cell>
          <cell r="B33">
            <v>2</v>
          </cell>
          <cell r="D33" t="str">
            <v>Ferwerderadiel</v>
          </cell>
          <cell r="E33">
            <v>8790</v>
          </cell>
          <cell r="F33">
            <v>2225</v>
          </cell>
          <cell r="G33">
            <v>1562</v>
          </cell>
          <cell r="H33">
            <v>448</v>
          </cell>
          <cell r="I33">
            <v>1230</v>
          </cell>
          <cell r="J33">
            <v>855.8</v>
          </cell>
          <cell r="K33">
            <v>147</v>
          </cell>
          <cell r="L33">
            <v>0.29577464788732394</v>
          </cell>
          <cell r="M33">
            <v>76.836235900162038</v>
          </cell>
          <cell r="N33">
            <v>566</v>
          </cell>
          <cell r="O33">
            <v>75</v>
          </cell>
          <cell r="P33">
            <v>3696</v>
          </cell>
          <cell r="Q33">
            <v>0</v>
          </cell>
          <cell r="R33">
            <v>161.60000000000002</v>
          </cell>
          <cell r="S33">
            <v>9796</v>
          </cell>
          <cell r="T33">
            <v>89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770</v>
          </cell>
          <cell r="AB33">
            <v>10481.720000000001</v>
          </cell>
          <cell r="AC33">
            <v>755.88400000000001</v>
          </cell>
          <cell r="AD33">
            <v>8</v>
          </cell>
        </row>
        <row r="34">
          <cell r="A34">
            <v>70</v>
          </cell>
          <cell r="B34">
            <v>2</v>
          </cell>
          <cell r="D34" t="str">
            <v>Franekeradeel</v>
          </cell>
          <cell r="E34">
            <v>20445</v>
          </cell>
          <cell r="F34">
            <v>4795</v>
          </cell>
          <cell r="G34">
            <v>3919</v>
          </cell>
          <cell r="H34">
            <v>1124</v>
          </cell>
          <cell r="I34">
            <v>3200</v>
          </cell>
          <cell r="J34">
            <v>2248.6</v>
          </cell>
          <cell r="K34">
            <v>440</v>
          </cell>
          <cell r="L34">
            <v>0.55696202531645567</v>
          </cell>
          <cell r="M34">
            <v>199.43612555632379</v>
          </cell>
          <cell r="N34">
            <v>1608</v>
          </cell>
          <cell r="O34">
            <v>255</v>
          </cell>
          <cell r="P34">
            <v>9307</v>
          </cell>
          <cell r="Q34">
            <v>476.06</v>
          </cell>
          <cell r="R34">
            <v>956.80000000000007</v>
          </cell>
          <cell r="S34">
            <v>10257</v>
          </cell>
          <cell r="T34">
            <v>170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15010</v>
          </cell>
          <cell r="AB34">
            <v>10359.57</v>
          </cell>
          <cell r="AC34">
            <v>6336.3239999999996</v>
          </cell>
          <cell r="AD34">
            <v>11</v>
          </cell>
        </row>
        <row r="35">
          <cell r="A35">
            <v>72</v>
          </cell>
          <cell r="B35">
            <v>2</v>
          </cell>
          <cell r="D35" t="str">
            <v>Harlingen</v>
          </cell>
          <cell r="E35">
            <v>15821</v>
          </cell>
          <cell r="F35">
            <v>3640</v>
          </cell>
          <cell r="G35">
            <v>3393</v>
          </cell>
          <cell r="H35">
            <v>963</v>
          </cell>
          <cell r="I35">
            <v>2690</v>
          </cell>
          <cell r="J35">
            <v>1947</v>
          </cell>
          <cell r="K35">
            <v>463</v>
          </cell>
          <cell r="L35">
            <v>0.56949569495694952</v>
          </cell>
          <cell r="M35">
            <v>208.47571029262463</v>
          </cell>
          <cell r="N35">
            <v>1269</v>
          </cell>
          <cell r="O35">
            <v>295</v>
          </cell>
          <cell r="P35">
            <v>7637</v>
          </cell>
          <cell r="Q35">
            <v>0</v>
          </cell>
          <cell r="R35">
            <v>1168</v>
          </cell>
          <cell r="S35">
            <v>2495</v>
          </cell>
          <cell r="T35">
            <v>169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17160</v>
          </cell>
          <cell r="AB35">
            <v>2519.9499999999998</v>
          </cell>
          <cell r="AC35">
            <v>7548.88</v>
          </cell>
          <cell r="AD35">
            <v>2</v>
          </cell>
        </row>
        <row r="36">
          <cell r="A36">
            <v>74</v>
          </cell>
          <cell r="B36">
            <v>2</v>
          </cell>
          <cell r="D36" t="str">
            <v>Heerenveen</v>
          </cell>
          <cell r="E36">
            <v>49899</v>
          </cell>
          <cell r="F36">
            <v>11596</v>
          </cell>
          <cell r="G36">
            <v>10017</v>
          </cell>
          <cell r="H36">
            <v>3097</v>
          </cell>
          <cell r="I36">
            <v>7177</v>
          </cell>
          <cell r="J36">
            <v>4886.8179999999993</v>
          </cell>
          <cell r="K36">
            <v>1145</v>
          </cell>
          <cell r="L36">
            <v>0.76588628762541811</v>
          </cell>
          <cell r="M36">
            <v>458.31151969620208</v>
          </cell>
          <cell r="N36">
            <v>3675</v>
          </cell>
          <cell r="O36">
            <v>1428</v>
          </cell>
          <cell r="P36">
            <v>22446.98</v>
          </cell>
          <cell r="Q36">
            <v>751.5</v>
          </cell>
          <cell r="R36">
            <v>3201.6000000000004</v>
          </cell>
          <cell r="S36">
            <v>19013</v>
          </cell>
          <cell r="T36">
            <v>804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53960</v>
          </cell>
          <cell r="AB36">
            <v>19013</v>
          </cell>
          <cell r="AC36">
            <v>23520.169140000002</v>
          </cell>
          <cell r="AD36">
            <v>24</v>
          </cell>
        </row>
        <row r="37">
          <cell r="A37">
            <v>63</v>
          </cell>
          <cell r="B37">
            <v>2</v>
          </cell>
          <cell r="D37" t="str">
            <v>Het Bildt</v>
          </cell>
          <cell r="E37">
            <v>10626</v>
          </cell>
          <cell r="F37">
            <v>2613</v>
          </cell>
          <cell r="G37">
            <v>1911</v>
          </cell>
          <cell r="H37">
            <v>601</v>
          </cell>
          <cell r="I37">
            <v>1590</v>
          </cell>
          <cell r="J37">
            <v>1133.8</v>
          </cell>
          <cell r="K37">
            <v>238</v>
          </cell>
          <cell r="L37">
            <v>0.40476190476190477</v>
          </cell>
          <cell r="M37">
            <v>116.84818008819609</v>
          </cell>
          <cell r="N37">
            <v>749</v>
          </cell>
          <cell r="O37">
            <v>110</v>
          </cell>
          <cell r="P37">
            <v>4739</v>
          </cell>
          <cell r="Q37">
            <v>0</v>
          </cell>
          <cell r="R37">
            <v>544</v>
          </cell>
          <cell r="S37">
            <v>9357</v>
          </cell>
          <cell r="T37">
            <v>64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2150</v>
          </cell>
          <cell r="AB37">
            <v>9357</v>
          </cell>
          <cell r="AC37">
            <v>1231.74</v>
          </cell>
          <cell r="AD37">
            <v>9</v>
          </cell>
        </row>
        <row r="38">
          <cell r="A38">
            <v>79</v>
          </cell>
          <cell r="B38">
            <v>2</v>
          </cell>
          <cell r="D38" t="str">
            <v>Kollumerland en Nwkruisl</v>
          </cell>
          <cell r="E38">
            <v>12878</v>
          </cell>
          <cell r="F38">
            <v>3140</v>
          </cell>
          <cell r="G38">
            <v>2241</v>
          </cell>
          <cell r="H38">
            <v>692</v>
          </cell>
          <cell r="I38">
            <v>1820</v>
          </cell>
          <cell r="J38">
            <v>1269.3</v>
          </cell>
          <cell r="K38">
            <v>274</v>
          </cell>
          <cell r="L38">
            <v>0.4391025641025641</v>
          </cell>
          <cell r="M38">
            <v>132.08180329338455</v>
          </cell>
          <cell r="N38">
            <v>1105</v>
          </cell>
          <cell r="O38">
            <v>70</v>
          </cell>
          <cell r="P38">
            <v>5444</v>
          </cell>
          <cell r="Q38">
            <v>0</v>
          </cell>
          <cell r="R38">
            <v>324</v>
          </cell>
          <cell r="S38">
            <v>10955</v>
          </cell>
          <cell r="T38">
            <v>680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3180</v>
          </cell>
          <cell r="AB38">
            <v>11393.2</v>
          </cell>
          <cell r="AC38">
            <v>1988.027</v>
          </cell>
          <cell r="AD38">
            <v>10</v>
          </cell>
        </row>
        <row r="39">
          <cell r="A39">
            <v>80</v>
          </cell>
          <cell r="B39">
            <v>2</v>
          </cell>
          <cell r="D39" t="str">
            <v>Leeuwarden</v>
          </cell>
          <cell r="E39">
            <v>107342</v>
          </cell>
          <cell r="F39">
            <v>23594</v>
          </cell>
          <cell r="G39">
            <v>17489</v>
          </cell>
          <cell r="H39">
            <v>5443</v>
          </cell>
          <cell r="I39">
            <v>18925</v>
          </cell>
          <cell r="J39">
            <v>13594.41</v>
          </cell>
          <cell r="K39">
            <v>5003</v>
          </cell>
          <cell r="L39">
            <v>0.93461610311974597</v>
          </cell>
          <cell r="M39">
            <v>1653.2195696346853</v>
          </cell>
          <cell r="N39">
            <v>10577</v>
          </cell>
          <cell r="O39">
            <v>4238</v>
          </cell>
          <cell r="P39">
            <v>55931.100000000006</v>
          </cell>
          <cell r="Q39">
            <v>3417.52</v>
          </cell>
          <cell r="R39">
            <v>5467.2000000000007</v>
          </cell>
          <cell r="S39">
            <v>15432</v>
          </cell>
          <cell r="T39">
            <v>1589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209550</v>
          </cell>
          <cell r="AB39">
            <v>16512.240000000002</v>
          </cell>
          <cell r="AC39">
            <v>111622.5546</v>
          </cell>
          <cell r="AD39">
            <v>9</v>
          </cell>
        </row>
        <row r="40">
          <cell r="A40">
            <v>81</v>
          </cell>
          <cell r="B40">
            <v>2</v>
          </cell>
          <cell r="D40" t="str">
            <v>Leeuwarderadeel</v>
          </cell>
          <cell r="E40">
            <v>10278</v>
          </cell>
          <cell r="F40">
            <v>2400</v>
          </cell>
          <cell r="G40">
            <v>1969</v>
          </cell>
          <cell r="H40">
            <v>556</v>
          </cell>
          <cell r="I40">
            <v>1160</v>
          </cell>
          <cell r="J40">
            <v>727.4</v>
          </cell>
          <cell r="K40">
            <v>150</v>
          </cell>
          <cell r="L40">
            <v>0.3</v>
          </cell>
          <cell r="M40">
            <v>78.198675171258145</v>
          </cell>
          <cell r="N40">
            <v>696</v>
          </cell>
          <cell r="O40">
            <v>135</v>
          </cell>
          <cell r="P40">
            <v>4427</v>
          </cell>
          <cell r="Q40">
            <v>0</v>
          </cell>
          <cell r="R40">
            <v>0</v>
          </cell>
          <cell r="S40">
            <v>4089</v>
          </cell>
          <cell r="T40">
            <v>57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3450</v>
          </cell>
          <cell r="AB40">
            <v>4825.0199999999995</v>
          </cell>
          <cell r="AC40">
            <v>2301.4319999999998</v>
          </cell>
          <cell r="AD40">
            <v>4</v>
          </cell>
        </row>
        <row r="41">
          <cell r="A41">
            <v>140</v>
          </cell>
          <cell r="B41">
            <v>2</v>
          </cell>
          <cell r="D41" t="str">
            <v>Littenseradiel</v>
          </cell>
          <cell r="E41">
            <v>10926</v>
          </cell>
          <cell r="F41">
            <v>2858</v>
          </cell>
          <cell r="G41">
            <v>1794</v>
          </cell>
          <cell r="H41">
            <v>518</v>
          </cell>
          <cell r="I41">
            <v>1190</v>
          </cell>
          <cell r="J41">
            <v>733.9</v>
          </cell>
          <cell r="K41">
            <v>112</v>
          </cell>
          <cell r="L41">
            <v>0.24242424242424243</v>
          </cell>
          <cell r="M41">
            <v>60.648446326814764</v>
          </cell>
          <cell r="N41">
            <v>498</v>
          </cell>
          <cell r="O41">
            <v>55</v>
          </cell>
          <cell r="P41">
            <v>4510</v>
          </cell>
          <cell r="Q41">
            <v>0</v>
          </cell>
          <cell r="R41">
            <v>136</v>
          </cell>
          <cell r="S41">
            <v>13064</v>
          </cell>
          <cell r="T41">
            <v>200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580</v>
          </cell>
          <cell r="AB41">
            <v>14631.680000000002</v>
          </cell>
          <cell r="AC41">
            <v>588.36900000000003</v>
          </cell>
          <cell r="AD41">
            <v>23</v>
          </cell>
        </row>
        <row r="42">
          <cell r="A42">
            <v>1908</v>
          </cell>
          <cell r="B42">
            <v>2</v>
          </cell>
          <cell r="D42" t="str">
            <v>Menameradiel</v>
          </cell>
          <cell r="E42">
            <v>13673</v>
          </cell>
          <cell r="F42">
            <v>3336</v>
          </cell>
          <cell r="G42">
            <v>2540</v>
          </cell>
          <cell r="H42">
            <v>716</v>
          </cell>
          <cell r="I42">
            <v>1560</v>
          </cell>
          <cell r="J42">
            <v>975.4</v>
          </cell>
          <cell r="K42">
            <v>166</v>
          </cell>
          <cell r="L42">
            <v>0.32170542635658916</v>
          </cell>
          <cell r="M42">
            <v>85.407111987583676</v>
          </cell>
          <cell r="N42">
            <v>682</v>
          </cell>
          <cell r="O42">
            <v>90</v>
          </cell>
          <cell r="P42">
            <v>5775</v>
          </cell>
          <cell r="Q42">
            <v>0</v>
          </cell>
          <cell r="R42">
            <v>0</v>
          </cell>
          <cell r="S42">
            <v>6884</v>
          </cell>
          <cell r="T42">
            <v>119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1490</v>
          </cell>
          <cell r="AB42">
            <v>6952.84</v>
          </cell>
          <cell r="AC42">
            <v>1531.652</v>
          </cell>
          <cell r="AD42">
            <v>9</v>
          </cell>
        </row>
        <row r="43">
          <cell r="A43">
            <v>85</v>
          </cell>
          <cell r="B43">
            <v>2</v>
          </cell>
          <cell r="D43" t="str">
            <v>Ooststellingwerf</v>
          </cell>
          <cell r="E43">
            <v>25672</v>
          </cell>
          <cell r="F43">
            <v>5702</v>
          </cell>
          <cell r="G43">
            <v>5384</v>
          </cell>
          <cell r="H43">
            <v>1695</v>
          </cell>
          <cell r="I43">
            <v>3720</v>
          </cell>
          <cell r="J43">
            <v>2547.5</v>
          </cell>
          <cell r="K43">
            <v>483</v>
          </cell>
          <cell r="L43">
            <v>0.57983193277310929</v>
          </cell>
          <cell r="M43">
            <v>216.28878637264381</v>
          </cell>
          <cell r="N43">
            <v>2118</v>
          </cell>
          <cell r="O43">
            <v>165</v>
          </cell>
          <cell r="P43">
            <v>11620</v>
          </cell>
          <cell r="Q43">
            <v>294.34000000000003</v>
          </cell>
          <cell r="R43">
            <v>1353.6000000000001</v>
          </cell>
          <cell r="S43">
            <v>22397</v>
          </cell>
          <cell r="T43">
            <v>214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10720</v>
          </cell>
          <cell r="AB43">
            <v>22397</v>
          </cell>
          <cell r="AC43">
            <v>5440.4</v>
          </cell>
          <cell r="AD43">
            <v>16</v>
          </cell>
        </row>
        <row r="44">
          <cell r="A44">
            <v>86</v>
          </cell>
          <cell r="B44">
            <v>2</v>
          </cell>
          <cell r="D44" t="str">
            <v>Opsterland</v>
          </cell>
          <cell r="E44">
            <v>29863</v>
          </cell>
          <cell r="F44">
            <v>7346</v>
          </cell>
          <cell r="G44">
            <v>5561</v>
          </cell>
          <cell r="H44">
            <v>1760</v>
          </cell>
          <cell r="I44">
            <v>3770</v>
          </cell>
          <cell r="J44">
            <v>2493</v>
          </cell>
          <cell r="K44">
            <v>503</v>
          </cell>
          <cell r="L44">
            <v>0.58968347010550992</v>
          </cell>
          <cell r="M44">
            <v>224.05990474229952</v>
          </cell>
          <cell r="N44">
            <v>2085</v>
          </cell>
          <cell r="O44">
            <v>225</v>
          </cell>
          <cell r="P44">
            <v>12762</v>
          </cell>
          <cell r="Q44">
            <v>799.26</v>
          </cell>
          <cell r="R44">
            <v>589.6</v>
          </cell>
          <cell r="S44">
            <v>22453</v>
          </cell>
          <cell r="T44">
            <v>311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8780</v>
          </cell>
          <cell r="AB44">
            <v>22453</v>
          </cell>
          <cell r="AC44">
            <v>4852.6000000000004</v>
          </cell>
          <cell r="AD44">
            <v>21</v>
          </cell>
        </row>
        <row r="45">
          <cell r="A45">
            <v>88</v>
          </cell>
          <cell r="B45">
            <v>2</v>
          </cell>
          <cell r="D45" t="str">
            <v>Schiermonnikoog</v>
          </cell>
          <cell r="E45">
            <v>942</v>
          </cell>
          <cell r="F45">
            <v>184</v>
          </cell>
          <cell r="G45">
            <v>237</v>
          </cell>
          <cell r="H45">
            <v>71</v>
          </cell>
          <cell r="I45">
            <v>170</v>
          </cell>
          <cell r="J45">
            <v>44.199999999999989</v>
          </cell>
          <cell r="K45">
            <v>7</v>
          </cell>
          <cell r="L45">
            <v>1.9607843137254902E-2</v>
          </cell>
          <cell r="M45">
            <v>5.4354473683963951</v>
          </cell>
          <cell r="N45">
            <v>44</v>
          </cell>
          <cell r="O45">
            <v>0</v>
          </cell>
          <cell r="P45">
            <v>497</v>
          </cell>
          <cell r="Q45">
            <v>0</v>
          </cell>
          <cell r="R45">
            <v>36.800000000000004</v>
          </cell>
          <cell r="S45">
            <v>3859</v>
          </cell>
          <cell r="T45">
            <v>43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30</v>
          </cell>
          <cell r="AB45">
            <v>3859</v>
          </cell>
          <cell r="AC45">
            <v>356.01400000000001</v>
          </cell>
          <cell r="AD45">
            <v>1</v>
          </cell>
        </row>
        <row r="46">
          <cell r="A46">
            <v>90</v>
          </cell>
          <cell r="B46">
            <v>2</v>
          </cell>
          <cell r="D46" t="str">
            <v>Smallingerland</v>
          </cell>
          <cell r="E46">
            <v>55467</v>
          </cell>
          <cell r="F46">
            <v>13308</v>
          </cell>
          <cell r="G46">
            <v>10607</v>
          </cell>
          <cell r="H46">
            <v>3414</v>
          </cell>
          <cell r="I46">
            <v>8430</v>
          </cell>
          <cell r="J46">
            <v>5922.9</v>
          </cell>
          <cell r="K46">
            <v>1643</v>
          </cell>
          <cell r="L46">
            <v>0.82438534872052183</v>
          </cell>
          <cell r="M46">
            <v>627.48692409450905</v>
          </cell>
          <cell r="N46">
            <v>4948</v>
          </cell>
          <cell r="O46">
            <v>1025</v>
          </cell>
          <cell r="P46">
            <v>25354</v>
          </cell>
          <cell r="Q46">
            <v>4464.6278000000002</v>
          </cell>
          <cell r="R46">
            <v>3656.8</v>
          </cell>
          <cell r="S46">
            <v>11743</v>
          </cell>
          <cell r="T46">
            <v>874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83340</v>
          </cell>
          <cell r="AB46">
            <v>11743</v>
          </cell>
          <cell r="AC46">
            <v>31614.530999999999</v>
          </cell>
          <cell r="AD46">
            <v>10</v>
          </cell>
        </row>
        <row r="47">
          <cell r="A47">
            <v>1900</v>
          </cell>
          <cell r="B47">
            <v>2</v>
          </cell>
          <cell r="D47" t="str">
            <v>Sudwest Fryslan</v>
          </cell>
          <cell r="E47">
            <v>84180</v>
          </cell>
          <cell r="F47">
            <v>20390</v>
          </cell>
          <cell r="G47">
            <v>16446</v>
          </cell>
          <cell r="H47">
            <v>5033</v>
          </cell>
          <cell r="I47">
            <v>12259</v>
          </cell>
          <cell r="J47">
            <v>8287.5619999999999</v>
          </cell>
          <cell r="K47">
            <v>1812</v>
          </cell>
          <cell r="L47">
            <v>0.83811285846438488</v>
          </cell>
          <cell r="M47">
            <v>683.27829980103684</v>
          </cell>
          <cell r="N47">
            <v>5852</v>
          </cell>
          <cell r="O47">
            <v>995</v>
          </cell>
          <cell r="P47">
            <v>37862.82</v>
          </cell>
          <cell r="Q47">
            <v>1989.92</v>
          </cell>
          <cell r="R47">
            <v>4534.4000000000005</v>
          </cell>
          <cell r="S47">
            <v>45571</v>
          </cell>
          <cell r="T47">
            <v>5081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73700</v>
          </cell>
          <cell r="AB47">
            <v>47849.55</v>
          </cell>
          <cell r="AC47">
            <v>33002.64978</v>
          </cell>
          <cell r="AD47">
            <v>55</v>
          </cell>
        </row>
        <row r="48">
          <cell r="A48">
            <v>93</v>
          </cell>
          <cell r="B48">
            <v>2</v>
          </cell>
          <cell r="D48" t="str">
            <v>Terschelling</v>
          </cell>
          <cell r="E48">
            <v>4780</v>
          </cell>
          <cell r="F48">
            <v>992</v>
          </cell>
          <cell r="G48">
            <v>990</v>
          </cell>
          <cell r="H48">
            <v>272</v>
          </cell>
          <cell r="I48">
            <v>650</v>
          </cell>
          <cell r="J48">
            <v>311.29999999999995</v>
          </cell>
          <cell r="K48">
            <v>20</v>
          </cell>
          <cell r="L48">
            <v>5.4054054054054057E-2</v>
          </cell>
          <cell r="M48">
            <v>13.548652257558484</v>
          </cell>
          <cell r="N48">
            <v>139</v>
          </cell>
          <cell r="O48">
            <v>30</v>
          </cell>
          <cell r="P48">
            <v>2506</v>
          </cell>
          <cell r="Q48">
            <v>0</v>
          </cell>
          <cell r="R48">
            <v>122.4</v>
          </cell>
          <cell r="S48">
            <v>8463</v>
          </cell>
          <cell r="T48">
            <v>77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1240</v>
          </cell>
          <cell r="AB48">
            <v>8463</v>
          </cell>
          <cell r="AC48">
            <v>762.07500000000005</v>
          </cell>
          <cell r="AD48">
            <v>11</v>
          </cell>
        </row>
        <row r="49">
          <cell r="A49">
            <v>737</v>
          </cell>
          <cell r="B49">
            <v>2</v>
          </cell>
          <cell r="D49" t="str">
            <v>Tytsjerksteradiel</v>
          </cell>
          <cell r="E49">
            <v>31973</v>
          </cell>
          <cell r="F49">
            <v>7716</v>
          </cell>
          <cell r="G49">
            <v>6596</v>
          </cell>
          <cell r="H49">
            <v>2089</v>
          </cell>
          <cell r="I49">
            <v>4090</v>
          </cell>
          <cell r="J49">
            <v>2681.3999999999996</v>
          </cell>
          <cell r="K49">
            <v>517</v>
          </cell>
          <cell r="L49">
            <v>0.59630911188004609</v>
          </cell>
          <cell r="M49">
            <v>229.47573655103162</v>
          </cell>
          <cell r="N49">
            <v>1943</v>
          </cell>
          <cell r="O49">
            <v>210</v>
          </cell>
          <cell r="P49">
            <v>13862</v>
          </cell>
          <cell r="Q49">
            <v>0</v>
          </cell>
          <cell r="R49">
            <v>920</v>
          </cell>
          <cell r="S49">
            <v>14919</v>
          </cell>
          <cell r="T49">
            <v>1221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11970</v>
          </cell>
          <cell r="AB49">
            <v>14919</v>
          </cell>
          <cell r="AC49">
            <v>6169.6679999999997</v>
          </cell>
          <cell r="AD49">
            <v>24</v>
          </cell>
        </row>
        <row r="50">
          <cell r="A50">
            <v>96</v>
          </cell>
          <cell r="B50">
            <v>2</v>
          </cell>
          <cell r="D50" t="str">
            <v>Vlieland</v>
          </cell>
          <cell r="E50">
            <v>1110</v>
          </cell>
          <cell r="F50">
            <v>210</v>
          </cell>
          <cell r="G50">
            <v>206</v>
          </cell>
          <cell r="H50">
            <v>66</v>
          </cell>
          <cell r="I50">
            <v>180</v>
          </cell>
          <cell r="J50">
            <v>78.199999999999989</v>
          </cell>
          <cell r="K50">
            <v>6</v>
          </cell>
          <cell r="L50">
            <v>1.6853932584269662E-2</v>
          </cell>
          <cell r="M50">
            <v>4.7532601891767241</v>
          </cell>
          <cell r="N50">
            <v>35</v>
          </cell>
          <cell r="O50">
            <v>0</v>
          </cell>
          <cell r="P50">
            <v>582</v>
          </cell>
          <cell r="Q50">
            <v>0</v>
          </cell>
          <cell r="R50">
            <v>32.800000000000004</v>
          </cell>
          <cell r="S50">
            <v>3551</v>
          </cell>
          <cell r="T50">
            <v>69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190</v>
          </cell>
          <cell r="AB50">
            <v>3551</v>
          </cell>
          <cell r="AC50">
            <v>192.40199999999999</v>
          </cell>
          <cell r="AD50">
            <v>2</v>
          </cell>
        </row>
        <row r="51">
          <cell r="A51">
            <v>98</v>
          </cell>
          <cell r="B51">
            <v>2</v>
          </cell>
          <cell r="D51" t="str">
            <v>Weststellingwerf</v>
          </cell>
          <cell r="E51">
            <v>25454</v>
          </cell>
          <cell r="F51">
            <v>5614</v>
          </cell>
          <cell r="G51">
            <v>5437</v>
          </cell>
          <cell r="H51">
            <v>1729</v>
          </cell>
          <cell r="I51">
            <v>3840</v>
          </cell>
          <cell r="J51">
            <v>2694.3</v>
          </cell>
          <cell r="K51">
            <v>468</v>
          </cell>
          <cell r="L51">
            <v>0.57212713936430315</v>
          </cell>
          <cell r="M51">
            <v>210.43302204855749</v>
          </cell>
          <cell r="N51">
            <v>1907</v>
          </cell>
          <cell r="O51">
            <v>430</v>
          </cell>
          <cell r="P51">
            <v>11366</v>
          </cell>
          <cell r="Q51">
            <v>146.52000000000001</v>
          </cell>
          <cell r="R51">
            <v>1112</v>
          </cell>
          <cell r="S51">
            <v>22043</v>
          </cell>
          <cell r="T51">
            <v>802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17060</v>
          </cell>
          <cell r="AB51">
            <v>22043</v>
          </cell>
          <cell r="AC51">
            <v>7126.2539999999999</v>
          </cell>
          <cell r="AD51">
            <v>20</v>
          </cell>
        </row>
        <row r="52">
          <cell r="A52">
            <v>1680</v>
          </cell>
          <cell r="B52">
            <v>3</v>
          </cell>
          <cell r="D52" t="str">
            <v>Aa en Hunze</v>
          </cell>
          <cell r="E52">
            <v>25357</v>
          </cell>
          <cell r="F52">
            <v>5401</v>
          </cell>
          <cell r="G52">
            <v>5736</v>
          </cell>
          <cell r="H52">
            <v>1768</v>
          </cell>
          <cell r="I52">
            <v>3100</v>
          </cell>
          <cell r="J52">
            <v>1821.8999999999999</v>
          </cell>
          <cell r="K52">
            <v>310</v>
          </cell>
          <cell r="L52">
            <v>0.46969696969696972</v>
          </cell>
          <cell r="M52">
            <v>147.05665178174522</v>
          </cell>
          <cell r="N52">
            <v>1822</v>
          </cell>
          <cell r="O52">
            <v>195</v>
          </cell>
          <cell r="P52">
            <v>11397</v>
          </cell>
          <cell r="Q52">
            <v>0</v>
          </cell>
          <cell r="R52">
            <v>164.8</v>
          </cell>
          <cell r="S52">
            <v>27621</v>
          </cell>
          <cell r="T52">
            <v>267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3620</v>
          </cell>
          <cell r="AB52">
            <v>27621</v>
          </cell>
          <cell r="AC52">
            <v>3450.87</v>
          </cell>
          <cell r="AD52">
            <v>34</v>
          </cell>
        </row>
        <row r="53">
          <cell r="A53">
            <v>106</v>
          </cell>
          <cell r="B53">
            <v>3</v>
          </cell>
          <cell r="D53" t="str">
            <v>Assen</v>
          </cell>
          <cell r="E53">
            <v>67190</v>
          </cell>
          <cell r="F53">
            <v>16363</v>
          </cell>
          <cell r="G53">
            <v>11668</v>
          </cell>
          <cell r="H53">
            <v>3689</v>
          </cell>
          <cell r="I53">
            <v>10060</v>
          </cell>
          <cell r="J53">
            <v>7004.4</v>
          </cell>
          <cell r="K53">
            <v>1887</v>
          </cell>
          <cell r="L53">
            <v>0.84354045596781402</v>
          </cell>
          <cell r="M53">
            <v>707.81791928748169</v>
          </cell>
          <cell r="N53">
            <v>6717</v>
          </cell>
          <cell r="O53">
            <v>1675</v>
          </cell>
          <cell r="P53">
            <v>31404</v>
          </cell>
          <cell r="Q53">
            <v>1852.1599999999999</v>
          </cell>
          <cell r="R53">
            <v>3793.6000000000004</v>
          </cell>
          <cell r="S53">
            <v>8189</v>
          </cell>
          <cell r="T53">
            <v>156</v>
          </cell>
          <cell r="U53">
            <v>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109660</v>
          </cell>
          <cell r="AB53">
            <v>8189</v>
          </cell>
          <cell r="AC53">
            <v>44978.432000000001</v>
          </cell>
          <cell r="AD53">
            <v>3</v>
          </cell>
        </row>
        <row r="54">
          <cell r="A54">
            <v>1681</v>
          </cell>
          <cell r="B54">
            <v>3</v>
          </cell>
          <cell r="D54" t="str">
            <v>Borger-Odoorn</v>
          </cell>
          <cell r="E54">
            <v>25627</v>
          </cell>
          <cell r="F54">
            <v>5575</v>
          </cell>
          <cell r="G54">
            <v>5563</v>
          </cell>
          <cell r="H54">
            <v>1644</v>
          </cell>
          <cell r="I54">
            <v>3380</v>
          </cell>
          <cell r="J54">
            <v>2180.6</v>
          </cell>
          <cell r="K54">
            <v>436</v>
          </cell>
          <cell r="L54">
            <v>0.55470737913486001</v>
          </cell>
          <cell r="M54">
            <v>197.85783182610447</v>
          </cell>
          <cell r="N54">
            <v>2148</v>
          </cell>
          <cell r="O54">
            <v>145</v>
          </cell>
          <cell r="P54">
            <v>11179</v>
          </cell>
          <cell r="Q54">
            <v>0</v>
          </cell>
          <cell r="R54">
            <v>196</v>
          </cell>
          <cell r="S54">
            <v>27531</v>
          </cell>
          <cell r="T54">
            <v>258</v>
          </cell>
          <cell r="U54">
            <v>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3910</v>
          </cell>
          <cell r="AB54">
            <v>27531</v>
          </cell>
          <cell r="AC54">
            <v>3010.4940000000001</v>
          </cell>
          <cell r="AD54">
            <v>36</v>
          </cell>
        </row>
        <row r="55">
          <cell r="A55">
            <v>109</v>
          </cell>
          <cell r="B55">
            <v>3</v>
          </cell>
          <cell r="D55" t="str">
            <v>Coevorden</v>
          </cell>
          <cell r="E55">
            <v>35769</v>
          </cell>
          <cell r="F55">
            <v>7980</v>
          </cell>
          <cell r="G55">
            <v>7578</v>
          </cell>
          <cell r="H55">
            <v>2387</v>
          </cell>
          <cell r="I55">
            <v>4960</v>
          </cell>
          <cell r="J55">
            <v>3254.3</v>
          </cell>
          <cell r="K55">
            <v>767</v>
          </cell>
          <cell r="L55">
            <v>0.68666069829901522</v>
          </cell>
          <cell r="M55">
            <v>323.42379342827115</v>
          </cell>
          <cell r="N55">
            <v>2876</v>
          </cell>
          <cell r="O55">
            <v>405</v>
          </cell>
          <cell r="P55">
            <v>15863</v>
          </cell>
          <cell r="Q55">
            <v>99</v>
          </cell>
          <cell r="R55">
            <v>1456</v>
          </cell>
          <cell r="S55">
            <v>29617</v>
          </cell>
          <cell r="T55">
            <v>352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18850</v>
          </cell>
          <cell r="AB55">
            <v>29617</v>
          </cell>
          <cell r="AC55">
            <v>8170.3029999999999</v>
          </cell>
          <cell r="AD55">
            <v>26</v>
          </cell>
        </row>
        <row r="56">
          <cell r="A56">
            <v>1690</v>
          </cell>
          <cell r="B56">
            <v>3</v>
          </cell>
          <cell r="D56" t="str">
            <v>De Wolden</v>
          </cell>
          <cell r="E56">
            <v>23583</v>
          </cell>
          <cell r="F56">
            <v>5434</v>
          </cell>
          <cell r="G56">
            <v>5047</v>
          </cell>
          <cell r="H56">
            <v>1640</v>
          </cell>
          <cell r="I56">
            <v>2730</v>
          </cell>
          <cell r="J56">
            <v>1677.8999999999999</v>
          </cell>
          <cell r="K56">
            <v>189</v>
          </cell>
          <cell r="L56">
            <v>0.35064935064935066</v>
          </cell>
          <cell r="M56">
            <v>95.614062173185673</v>
          </cell>
          <cell r="N56">
            <v>1285</v>
          </cell>
          <cell r="O56">
            <v>120</v>
          </cell>
          <cell r="P56">
            <v>10046</v>
          </cell>
          <cell r="Q56">
            <v>0</v>
          </cell>
          <cell r="R56">
            <v>0</v>
          </cell>
          <cell r="S56">
            <v>22473</v>
          </cell>
          <cell r="T56">
            <v>161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5100</v>
          </cell>
          <cell r="AB56">
            <v>22473</v>
          </cell>
          <cell r="AC56">
            <v>2945.88</v>
          </cell>
          <cell r="AD56">
            <v>22</v>
          </cell>
        </row>
        <row r="57">
          <cell r="A57">
            <v>114</v>
          </cell>
          <cell r="B57">
            <v>3</v>
          </cell>
          <cell r="D57" t="str">
            <v>Emmen</v>
          </cell>
          <cell r="E57">
            <v>108052</v>
          </cell>
          <cell r="F57">
            <v>23805</v>
          </cell>
          <cell r="G57">
            <v>21453</v>
          </cell>
          <cell r="H57">
            <v>6925</v>
          </cell>
          <cell r="I57">
            <v>16980</v>
          </cell>
          <cell r="J57">
            <v>12019.4</v>
          </cell>
          <cell r="K57">
            <v>3337</v>
          </cell>
          <cell r="L57">
            <v>0.9050718741524274</v>
          </cell>
          <cell r="M57">
            <v>1162.3044479725761</v>
          </cell>
          <cell r="N57">
            <v>12285</v>
          </cell>
          <cell r="O57">
            <v>2265</v>
          </cell>
          <cell r="P57">
            <v>49010</v>
          </cell>
          <cell r="Q57">
            <v>2372.8078</v>
          </cell>
          <cell r="R57">
            <v>5389.6</v>
          </cell>
          <cell r="S57">
            <v>33580</v>
          </cell>
          <cell r="T57">
            <v>1046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120210</v>
          </cell>
          <cell r="AB57">
            <v>33580</v>
          </cell>
          <cell r="AC57">
            <v>40577.707999999999</v>
          </cell>
          <cell r="AD57">
            <v>28</v>
          </cell>
        </row>
        <row r="58">
          <cell r="A58">
            <v>118</v>
          </cell>
          <cell r="B58">
            <v>3</v>
          </cell>
          <cell r="D58" t="str">
            <v>Hoogeveen</v>
          </cell>
          <cell r="E58">
            <v>54664</v>
          </cell>
          <cell r="F58">
            <v>13022</v>
          </cell>
          <cell r="G58">
            <v>10665</v>
          </cell>
          <cell r="H58">
            <v>3415</v>
          </cell>
          <cell r="I58">
            <v>8180</v>
          </cell>
          <cell r="J58">
            <v>5751.7999999999993</v>
          </cell>
          <cell r="K58">
            <v>1163</v>
          </cell>
          <cell r="L58">
            <v>0.7686715135492399</v>
          </cell>
          <cell r="M58">
            <v>464.57341279686892</v>
          </cell>
          <cell r="N58">
            <v>5158</v>
          </cell>
          <cell r="O58">
            <v>895</v>
          </cell>
          <cell r="P58">
            <v>24273</v>
          </cell>
          <cell r="Q58">
            <v>1549.4</v>
          </cell>
          <cell r="R58">
            <v>3108</v>
          </cell>
          <cell r="S58">
            <v>12758</v>
          </cell>
          <cell r="T58">
            <v>167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68560</v>
          </cell>
          <cell r="AB58">
            <v>12758</v>
          </cell>
          <cell r="AC58">
            <v>26831.61</v>
          </cell>
          <cell r="AD58">
            <v>14</v>
          </cell>
        </row>
        <row r="59">
          <cell r="A59">
            <v>119</v>
          </cell>
          <cell r="B59">
            <v>3</v>
          </cell>
          <cell r="D59" t="str">
            <v>Meppel</v>
          </cell>
          <cell r="E59">
            <v>32867</v>
          </cell>
          <cell r="F59">
            <v>7916</v>
          </cell>
          <cell r="G59">
            <v>5729</v>
          </cell>
          <cell r="H59">
            <v>1695</v>
          </cell>
          <cell r="I59">
            <v>4570</v>
          </cell>
          <cell r="J59">
            <v>3059.6</v>
          </cell>
          <cell r="K59">
            <v>621</v>
          </cell>
          <cell r="L59">
            <v>0.63954685890834195</v>
          </cell>
          <cell r="M59">
            <v>269.14709219316694</v>
          </cell>
          <cell r="N59">
            <v>2822</v>
          </cell>
          <cell r="O59">
            <v>1035</v>
          </cell>
          <cell r="P59">
            <v>14904</v>
          </cell>
          <cell r="Q59">
            <v>1115.82</v>
          </cell>
          <cell r="R59">
            <v>2774.4</v>
          </cell>
          <cell r="S59">
            <v>5548</v>
          </cell>
          <cell r="T59">
            <v>155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38480</v>
          </cell>
          <cell r="AB59">
            <v>5548</v>
          </cell>
          <cell r="AC59">
            <v>18275.84</v>
          </cell>
          <cell r="AD59">
            <v>5</v>
          </cell>
        </row>
        <row r="60">
          <cell r="A60">
            <v>1731</v>
          </cell>
          <cell r="B60">
            <v>3</v>
          </cell>
          <cell r="D60" t="str">
            <v>Midden Drenthe</v>
          </cell>
          <cell r="E60">
            <v>33366</v>
          </cell>
          <cell r="F60">
            <v>7595</v>
          </cell>
          <cell r="G60">
            <v>6817</v>
          </cell>
          <cell r="H60">
            <v>2054</v>
          </cell>
          <cell r="I60">
            <v>3930</v>
          </cell>
          <cell r="J60">
            <v>2367.5</v>
          </cell>
          <cell r="K60">
            <v>395</v>
          </cell>
          <cell r="L60">
            <v>0.53020134228187921</v>
          </cell>
          <cell r="M60">
            <v>181.56806831998236</v>
          </cell>
          <cell r="N60">
            <v>2255</v>
          </cell>
          <cell r="O60">
            <v>285</v>
          </cell>
          <cell r="P60">
            <v>14465</v>
          </cell>
          <cell r="Q60">
            <v>505.15999999999997</v>
          </cell>
          <cell r="R60">
            <v>600.80000000000007</v>
          </cell>
          <cell r="S60">
            <v>34075</v>
          </cell>
          <cell r="T60">
            <v>512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12930</v>
          </cell>
          <cell r="AB60">
            <v>34075</v>
          </cell>
          <cell r="AC60">
            <v>6234.375</v>
          </cell>
          <cell r="AD60">
            <v>30</v>
          </cell>
        </row>
        <row r="61">
          <cell r="A61">
            <v>1699</v>
          </cell>
          <cell r="B61">
            <v>3</v>
          </cell>
          <cell r="D61" t="str">
            <v>Noordenveld</v>
          </cell>
          <cell r="E61">
            <v>31087</v>
          </cell>
          <cell r="F61">
            <v>6807</v>
          </cell>
          <cell r="G61">
            <v>7479</v>
          </cell>
          <cell r="H61">
            <v>2412</v>
          </cell>
          <cell r="I61">
            <v>3880</v>
          </cell>
          <cell r="J61">
            <v>2425.6</v>
          </cell>
          <cell r="K61">
            <v>471</v>
          </cell>
          <cell r="L61">
            <v>0.57369062119366621</v>
          </cell>
          <cell r="M61">
            <v>211.60610301503604</v>
          </cell>
          <cell r="N61">
            <v>1953</v>
          </cell>
          <cell r="O61">
            <v>350</v>
          </cell>
          <cell r="P61">
            <v>13973</v>
          </cell>
          <cell r="Q61">
            <v>469.26</v>
          </cell>
          <cell r="R61">
            <v>422.40000000000003</v>
          </cell>
          <cell r="S61">
            <v>20050</v>
          </cell>
          <cell r="T61">
            <v>483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15320</v>
          </cell>
          <cell r="AB61">
            <v>20050</v>
          </cell>
          <cell r="AC61">
            <v>9744.48</v>
          </cell>
          <cell r="AD61">
            <v>15</v>
          </cell>
        </row>
        <row r="62">
          <cell r="A62">
            <v>1730</v>
          </cell>
          <cell r="B62">
            <v>3</v>
          </cell>
          <cell r="D62" t="str">
            <v>Tynaarlo</v>
          </cell>
          <cell r="E62">
            <v>32493</v>
          </cell>
          <cell r="F62">
            <v>7586</v>
          </cell>
          <cell r="G62">
            <v>7317</v>
          </cell>
          <cell r="H62">
            <v>2326</v>
          </cell>
          <cell r="I62">
            <v>3580</v>
          </cell>
          <cell r="J62">
            <v>2125.5</v>
          </cell>
          <cell r="K62">
            <v>314</v>
          </cell>
          <cell r="L62">
            <v>0.47289156626506024</v>
          </cell>
          <cell r="M62">
            <v>148.70610340880845</v>
          </cell>
          <cell r="N62">
            <v>1808</v>
          </cell>
          <cell r="O62">
            <v>285</v>
          </cell>
          <cell r="P62">
            <v>14588</v>
          </cell>
          <cell r="Q62">
            <v>108.85159999999999</v>
          </cell>
          <cell r="R62">
            <v>321.60000000000002</v>
          </cell>
          <cell r="S62">
            <v>14333</v>
          </cell>
          <cell r="T62">
            <v>437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9080</v>
          </cell>
          <cell r="AB62">
            <v>14333</v>
          </cell>
          <cell r="AC62">
            <v>7170.6850000000004</v>
          </cell>
          <cell r="AD62">
            <v>19</v>
          </cell>
        </row>
        <row r="63">
          <cell r="A63">
            <v>1701</v>
          </cell>
          <cell r="B63">
            <v>3</v>
          </cell>
          <cell r="D63" t="str">
            <v>Westerveld</v>
          </cell>
          <cell r="E63">
            <v>18933</v>
          </cell>
          <cell r="F63">
            <v>3887</v>
          </cell>
          <cell r="G63">
            <v>4837</v>
          </cell>
          <cell r="H63">
            <v>1533</v>
          </cell>
          <cell r="I63">
            <v>2360</v>
          </cell>
          <cell r="J63">
            <v>1412.8</v>
          </cell>
          <cell r="K63">
            <v>253</v>
          </cell>
          <cell r="L63">
            <v>0.41956882255389716</v>
          </cell>
          <cell r="M63">
            <v>123.22954740697506</v>
          </cell>
          <cell r="N63">
            <v>1411</v>
          </cell>
          <cell r="O63">
            <v>145</v>
          </cell>
          <cell r="P63">
            <v>8685</v>
          </cell>
          <cell r="Q63">
            <v>0</v>
          </cell>
          <cell r="R63">
            <v>190.4</v>
          </cell>
          <cell r="S63">
            <v>27848</v>
          </cell>
          <cell r="T63">
            <v>426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2430</v>
          </cell>
          <cell r="AB63">
            <v>27848</v>
          </cell>
          <cell r="AC63">
            <v>1922.816</v>
          </cell>
          <cell r="AD63">
            <v>29</v>
          </cell>
        </row>
        <row r="64">
          <cell r="A64">
            <v>141</v>
          </cell>
          <cell r="B64">
            <v>4</v>
          </cell>
          <cell r="D64" t="str">
            <v>Almelo</v>
          </cell>
          <cell r="E64">
            <v>72459</v>
          </cell>
          <cell r="F64">
            <v>17258</v>
          </cell>
          <cell r="G64">
            <v>12754</v>
          </cell>
          <cell r="H64">
            <v>4008</v>
          </cell>
          <cell r="I64">
            <v>11300</v>
          </cell>
          <cell r="J64">
            <v>8083.9</v>
          </cell>
          <cell r="K64">
            <v>2313</v>
          </cell>
          <cell r="L64">
            <v>0.86856928276380019</v>
          </cell>
          <cell r="M64">
            <v>844.95348300305136</v>
          </cell>
          <cell r="N64">
            <v>8152</v>
          </cell>
          <cell r="O64">
            <v>7860</v>
          </cell>
          <cell r="P64">
            <v>32659</v>
          </cell>
          <cell r="Q64">
            <v>5000.38</v>
          </cell>
          <cell r="R64">
            <v>4818.4000000000005</v>
          </cell>
          <cell r="S64">
            <v>6730</v>
          </cell>
          <cell r="T64">
            <v>211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115920</v>
          </cell>
          <cell r="AB64">
            <v>6730</v>
          </cell>
          <cell r="AC64">
            <v>49238.491000000002</v>
          </cell>
          <cell r="AD64">
            <v>5</v>
          </cell>
        </row>
        <row r="65">
          <cell r="A65">
            <v>147</v>
          </cell>
          <cell r="B65">
            <v>3</v>
          </cell>
          <cell r="D65" t="str">
            <v>Borne</v>
          </cell>
          <cell r="E65">
            <v>21884</v>
          </cell>
          <cell r="F65">
            <v>5290</v>
          </cell>
          <cell r="G65">
            <v>4251</v>
          </cell>
          <cell r="H65">
            <v>1341</v>
          </cell>
          <cell r="I65">
            <v>2400</v>
          </cell>
          <cell r="J65">
            <v>1484.3</v>
          </cell>
          <cell r="K65">
            <v>240</v>
          </cell>
          <cell r="L65">
            <v>0.40677966101694918</v>
          </cell>
          <cell r="M65">
            <v>117.70198314886819</v>
          </cell>
          <cell r="N65">
            <v>1457</v>
          </cell>
          <cell r="O65">
            <v>425</v>
          </cell>
          <cell r="P65">
            <v>9172</v>
          </cell>
          <cell r="Q65">
            <v>0</v>
          </cell>
          <cell r="R65">
            <v>542.4</v>
          </cell>
          <cell r="S65">
            <v>2600</v>
          </cell>
          <cell r="T65">
            <v>17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12050</v>
          </cell>
          <cell r="AB65">
            <v>2600</v>
          </cell>
          <cell r="AC65">
            <v>11006.714</v>
          </cell>
          <cell r="AD65">
            <v>3</v>
          </cell>
        </row>
        <row r="66">
          <cell r="A66">
            <v>148</v>
          </cell>
          <cell r="B66">
            <v>3</v>
          </cell>
          <cell r="D66" t="str">
            <v>Dalfsen</v>
          </cell>
          <cell r="E66">
            <v>27674</v>
          </cell>
          <cell r="F66">
            <v>6949</v>
          </cell>
          <cell r="G66">
            <v>5145</v>
          </cell>
          <cell r="H66">
            <v>1678</v>
          </cell>
          <cell r="I66">
            <v>2690</v>
          </cell>
          <cell r="J66">
            <v>1544.8999999999999</v>
          </cell>
          <cell r="K66">
            <v>140</v>
          </cell>
          <cell r="L66">
            <v>0.2857142857142857</v>
          </cell>
          <cell r="M66">
            <v>73.642986258664109</v>
          </cell>
          <cell r="N66">
            <v>1328</v>
          </cell>
          <cell r="O66">
            <v>140</v>
          </cell>
          <cell r="P66">
            <v>11004</v>
          </cell>
          <cell r="Q66">
            <v>0</v>
          </cell>
          <cell r="R66">
            <v>158.4</v>
          </cell>
          <cell r="S66">
            <v>16511</v>
          </cell>
          <cell r="T66">
            <v>141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10430</v>
          </cell>
          <cell r="AB66">
            <v>16511</v>
          </cell>
          <cell r="AC66">
            <v>5416.3230000000003</v>
          </cell>
          <cell r="AD66">
            <v>11</v>
          </cell>
        </row>
        <row r="67">
          <cell r="A67">
            <v>150</v>
          </cell>
          <cell r="B67">
            <v>4</v>
          </cell>
          <cell r="D67" t="str">
            <v>Deventer</v>
          </cell>
          <cell r="E67">
            <v>98322</v>
          </cell>
          <cell r="F67">
            <v>23268</v>
          </cell>
          <cell r="G67">
            <v>15916</v>
          </cell>
          <cell r="H67">
            <v>5073</v>
          </cell>
          <cell r="I67">
            <v>14240</v>
          </cell>
          <cell r="J67">
            <v>10018.599999999999</v>
          </cell>
          <cell r="K67">
            <v>2302</v>
          </cell>
          <cell r="L67">
            <v>0.86802413273001511</v>
          </cell>
          <cell r="M67">
            <v>841.45641903936325</v>
          </cell>
          <cell r="N67">
            <v>9055</v>
          </cell>
          <cell r="O67">
            <v>8550</v>
          </cell>
          <cell r="P67">
            <v>46129</v>
          </cell>
          <cell r="Q67">
            <v>2439.96</v>
          </cell>
          <cell r="R67">
            <v>3788.8</v>
          </cell>
          <cell r="S67">
            <v>13123</v>
          </cell>
          <cell r="T67">
            <v>310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146780</v>
          </cell>
          <cell r="AB67">
            <v>13123</v>
          </cell>
          <cell r="AC67">
            <v>70412.952000000005</v>
          </cell>
          <cell r="AD67">
            <v>7</v>
          </cell>
        </row>
        <row r="68">
          <cell r="A68">
            <v>1774</v>
          </cell>
          <cell r="B68">
            <v>4</v>
          </cell>
          <cell r="D68" t="str">
            <v>Dinkelland</v>
          </cell>
          <cell r="E68">
            <v>25947</v>
          </cell>
          <cell r="F68">
            <v>6487</v>
          </cell>
          <cell r="G68">
            <v>4974</v>
          </cell>
          <cell r="H68">
            <v>1771</v>
          </cell>
          <cell r="I68">
            <v>2540</v>
          </cell>
          <cell r="J68">
            <v>1484.8</v>
          </cell>
          <cell r="K68">
            <v>145</v>
          </cell>
          <cell r="L68">
            <v>0.29292929292929293</v>
          </cell>
          <cell r="M68">
            <v>75.925937297942994</v>
          </cell>
          <cell r="N68">
            <v>1334</v>
          </cell>
          <cell r="O68">
            <v>175</v>
          </cell>
          <cell r="P68">
            <v>10092</v>
          </cell>
          <cell r="Q68">
            <v>0</v>
          </cell>
          <cell r="R68">
            <v>284</v>
          </cell>
          <cell r="S68">
            <v>17570</v>
          </cell>
          <cell r="T68">
            <v>113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8200</v>
          </cell>
          <cell r="AB68">
            <v>17570</v>
          </cell>
          <cell r="AC68">
            <v>4674.5360000000001</v>
          </cell>
          <cell r="AD68">
            <v>11</v>
          </cell>
        </row>
        <row r="69">
          <cell r="A69">
            <v>153</v>
          </cell>
          <cell r="B69">
            <v>4</v>
          </cell>
          <cell r="D69" t="str">
            <v>Enschede</v>
          </cell>
          <cell r="E69">
            <v>158586</v>
          </cell>
          <cell r="F69">
            <v>35175</v>
          </cell>
          <cell r="G69">
            <v>25751</v>
          </cell>
          <cell r="H69">
            <v>8144</v>
          </cell>
          <cell r="I69">
            <v>26860</v>
          </cell>
          <cell r="J69">
            <v>19379.5</v>
          </cell>
          <cell r="K69">
            <v>5840</v>
          </cell>
          <cell r="L69">
            <v>0.94345718901453957</v>
          </cell>
          <cell r="M69">
            <v>1891.3816750404023</v>
          </cell>
          <cell r="N69">
            <v>18167</v>
          </cell>
          <cell r="O69">
            <v>14900</v>
          </cell>
          <cell r="P69">
            <v>79473</v>
          </cell>
          <cell r="Q69">
            <v>5472.4092000000001</v>
          </cell>
          <cell r="R69">
            <v>6140.8</v>
          </cell>
          <cell r="S69">
            <v>14099</v>
          </cell>
          <cell r="T69">
            <v>174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249110</v>
          </cell>
          <cell r="AB69">
            <v>14099</v>
          </cell>
          <cell r="AC69">
            <v>155519.595</v>
          </cell>
          <cell r="AD69">
            <v>10</v>
          </cell>
        </row>
        <row r="70">
          <cell r="A70">
            <v>158</v>
          </cell>
          <cell r="B70">
            <v>4</v>
          </cell>
          <cell r="D70" t="str">
            <v>Haaksbergen</v>
          </cell>
          <cell r="E70">
            <v>24344</v>
          </cell>
          <cell r="F70">
            <v>5635</v>
          </cell>
          <cell r="G70">
            <v>5112</v>
          </cell>
          <cell r="H70">
            <v>1616</v>
          </cell>
          <cell r="I70">
            <v>2760</v>
          </cell>
          <cell r="J70">
            <v>1723.3</v>
          </cell>
          <cell r="K70">
            <v>251</v>
          </cell>
          <cell r="L70">
            <v>0.41763727121464228</v>
          </cell>
          <cell r="M70">
            <v>122.38160306737456</v>
          </cell>
          <cell r="N70">
            <v>1416</v>
          </cell>
          <cell r="O70">
            <v>850</v>
          </cell>
          <cell r="P70">
            <v>10089</v>
          </cell>
          <cell r="Q70">
            <v>0</v>
          </cell>
          <cell r="R70">
            <v>1312.8000000000002</v>
          </cell>
          <cell r="S70">
            <v>10479</v>
          </cell>
          <cell r="T70">
            <v>71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18370</v>
          </cell>
          <cell r="AB70">
            <v>10479</v>
          </cell>
          <cell r="AC70">
            <v>10024.888999999999</v>
          </cell>
          <cell r="AD70">
            <v>6</v>
          </cell>
        </row>
        <row r="71">
          <cell r="A71">
            <v>160</v>
          </cell>
          <cell r="B71">
            <v>4</v>
          </cell>
          <cell r="D71" t="str">
            <v>Hardenberg</v>
          </cell>
          <cell r="E71">
            <v>59577</v>
          </cell>
          <cell r="F71">
            <v>15390</v>
          </cell>
          <cell r="G71">
            <v>9891</v>
          </cell>
          <cell r="H71">
            <v>3266</v>
          </cell>
          <cell r="I71">
            <v>6520</v>
          </cell>
          <cell r="J71">
            <v>4028.3999999999996</v>
          </cell>
          <cell r="K71">
            <v>730</v>
          </cell>
          <cell r="L71">
            <v>0.67592592592592593</v>
          </cell>
          <cell r="M71">
            <v>309.80675889394109</v>
          </cell>
          <cell r="N71">
            <v>4178</v>
          </cell>
          <cell r="O71">
            <v>425</v>
          </cell>
          <cell r="P71">
            <v>23831</v>
          </cell>
          <cell r="Q71">
            <v>997.06</v>
          </cell>
          <cell r="R71">
            <v>3287.2000000000003</v>
          </cell>
          <cell r="S71">
            <v>31247</v>
          </cell>
          <cell r="T71">
            <v>468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39930</v>
          </cell>
          <cell r="AB71">
            <v>31247</v>
          </cell>
          <cell r="AC71">
            <v>12981.236000000001</v>
          </cell>
          <cell r="AD71">
            <v>24</v>
          </cell>
        </row>
        <row r="72">
          <cell r="A72">
            <v>163</v>
          </cell>
          <cell r="B72">
            <v>4</v>
          </cell>
          <cell r="D72" t="str">
            <v>Hellendoorn</v>
          </cell>
          <cell r="E72">
            <v>35711</v>
          </cell>
          <cell r="F72">
            <v>8476</v>
          </cell>
          <cell r="G72">
            <v>6848</v>
          </cell>
          <cell r="H72">
            <v>2113</v>
          </cell>
          <cell r="I72">
            <v>4210</v>
          </cell>
          <cell r="J72">
            <v>2724</v>
          </cell>
          <cell r="K72">
            <v>345</v>
          </cell>
          <cell r="L72">
            <v>0.49640287769784175</v>
          </cell>
          <cell r="M72">
            <v>161.39965895916387</v>
          </cell>
          <cell r="N72">
            <v>2257</v>
          </cell>
          <cell r="O72">
            <v>355</v>
          </cell>
          <cell r="P72">
            <v>14766</v>
          </cell>
          <cell r="Q72">
            <v>971.5</v>
          </cell>
          <cell r="R72">
            <v>1375.2</v>
          </cell>
          <cell r="S72">
            <v>13794</v>
          </cell>
          <cell r="T72">
            <v>105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36130</v>
          </cell>
          <cell r="AB72">
            <v>13794</v>
          </cell>
          <cell r="AC72">
            <v>11798.84</v>
          </cell>
          <cell r="AD72">
            <v>8</v>
          </cell>
        </row>
        <row r="73">
          <cell r="A73">
            <v>164</v>
          </cell>
          <cell r="B73">
            <v>4</v>
          </cell>
          <cell r="D73" t="str">
            <v>Hengelo O</v>
          </cell>
          <cell r="E73">
            <v>80957</v>
          </cell>
          <cell r="F73">
            <v>18869</v>
          </cell>
          <cell r="G73">
            <v>14522</v>
          </cell>
          <cell r="H73">
            <v>4797</v>
          </cell>
          <cell r="I73">
            <v>12130</v>
          </cell>
          <cell r="J73">
            <v>8366.4</v>
          </cell>
          <cell r="K73">
            <v>1965</v>
          </cell>
          <cell r="L73">
            <v>0.84881209503239741</v>
          </cell>
          <cell r="M73">
            <v>733.20500790388667</v>
          </cell>
          <cell r="N73">
            <v>7000</v>
          </cell>
          <cell r="O73">
            <v>6440</v>
          </cell>
          <cell r="P73">
            <v>37257</v>
          </cell>
          <cell r="Q73">
            <v>5438.2999999999993</v>
          </cell>
          <cell r="R73">
            <v>4551.2</v>
          </cell>
          <cell r="S73">
            <v>6088</v>
          </cell>
          <cell r="T73">
            <v>95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115230</v>
          </cell>
          <cell r="AB73">
            <v>6088</v>
          </cell>
          <cell r="AC73">
            <v>66728.627999999997</v>
          </cell>
          <cell r="AD73">
            <v>3</v>
          </cell>
        </row>
        <row r="74">
          <cell r="A74">
            <v>1735</v>
          </cell>
          <cell r="B74">
            <v>4</v>
          </cell>
          <cell r="D74" t="str">
            <v>Hof van Twente</v>
          </cell>
          <cell r="E74">
            <v>34997</v>
          </cell>
          <cell r="F74">
            <v>7951</v>
          </cell>
          <cell r="G74">
            <v>8004</v>
          </cell>
          <cell r="H74">
            <v>2618</v>
          </cell>
          <cell r="I74">
            <v>3930</v>
          </cell>
          <cell r="J74">
            <v>2391.8000000000002</v>
          </cell>
          <cell r="K74">
            <v>306</v>
          </cell>
          <cell r="L74">
            <v>0.46646341463414637</v>
          </cell>
          <cell r="M74">
            <v>145.40443092882958</v>
          </cell>
          <cell r="N74">
            <v>1930</v>
          </cell>
          <cell r="O74">
            <v>545</v>
          </cell>
          <cell r="P74">
            <v>14821</v>
          </cell>
          <cell r="Q74">
            <v>0</v>
          </cell>
          <cell r="R74">
            <v>640.80000000000007</v>
          </cell>
          <cell r="S74">
            <v>21258</v>
          </cell>
          <cell r="T74">
            <v>283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13780</v>
          </cell>
          <cell r="AB74">
            <v>21258</v>
          </cell>
          <cell r="AC74">
            <v>9290.7279999999992</v>
          </cell>
          <cell r="AD74">
            <v>9</v>
          </cell>
        </row>
        <row r="75">
          <cell r="A75">
            <v>166</v>
          </cell>
          <cell r="B75">
            <v>4</v>
          </cell>
          <cell r="D75" t="str">
            <v>Kampen</v>
          </cell>
          <cell r="E75">
            <v>51092</v>
          </cell>
          <cell r="F75">
            <v>13838</v>
          </cell>
          <cell r="G75">
            <v>7940</v>
          </cell>
          <cell r="H75">
            <v>2559</v>
          </cell>
          <cell r="I75">
            <v>6280</v>
          </cell>
          <cell r="J75">
            <v>4172.7999999999993</v>
          </cell>
          <cell r="K75">
            <v>659</v>
          </cell>
          <cell r="L75">
            <v>0.65312190287413285</v>
          </cell>
          <cell r="M75">
            <v>283.41988057263507</v>
          </cell>
          <cell r="N75">
            <v>3447</v>
          </cell>
          <cell r="O75">
            <v>1370</v>
          </cell>
          <cell r="P75">
            <v>21067</v>
          </cell>
          <cell r="Q75">
            <v>1788.72</v>
          </cell>
          <cell r="R75">
            <v>3464.8</v>
          </cell>
          <cell r="S75">
            <v>14233</v>
          </cell>
          <cell r="T75">
            <v>1946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60580</v>
          </cell>
          <cell r="AB75">
            <v>14233</v>
          </cell>
          <cell r="AC75">
            <v>29311.151999999998</v>
          </cell>
          <cell r="AD75">
            <v>9</v>
          </cell>
        </row>
        <row r="76">
          <cell r="A76">
            <v>168</v>
          </cell>
          <cell r="B76">
            <v>4</v>
          </cell>
          <cell r="D76" t="str">
            <v>Losser</v>
          </cell>
          <cell r="E76">
            <v>22612</v>
          </cell>
          <cell r="F76">
            <v>5150</v>
          </cell>
          <cell r="G76">
            <v>4591</v>
          </cell>
          <cell r="H76">
            <v>1422</v>
          </cell>
          <cell r="I76">
            <v>2810</v>
          </cell>
          <cell r="J76">
            <v>1851.6</v>
          </cell>
          <cell r="K76">
            <v>279</v>
          </cell>
          <cell r="L76">
            <v>0.44356120826709061</v>
          </cell>
          <cell r="M76">
            <v>134.17625214327106</v>
          </cell>
          <cell r="N76">
            <v>1907</v>
          </cell>
          <cell r="O76">
            <v>345</v>
          </cell>
          <cell r="P76">
            <v>9540</v>
          </cell>
          <cell r="Q76">
            <v>0</v>
          </cell>
          <cell r="R76">
            <v>492</v>
          </cell>
          <cell r="S76">
            <v>9877</v>
          </cell>
          <cell r="T76">
            <v>85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6780</v>
          </cell>
          <cell r="AB76">
            <v>9877</v>
          </cell>
          <cell r="AC76">
            <v>6957.9840000000004</v>
          </cell>
          <cell r="AD76">
            <v>7</v>
          </cell>
        </row>
        <row r="77">
          <cell r="A77">
            <v>173</v>
          </cell>
          <cell r="B77">
            <v>4</v>
          </cell>
          <cell r="D77" t="str">
            <v>Oldenzaal</v>
          </cell>
          <cell r="E77">
            <v>32137</v>
          </cell>
          <cell r="F77">
            <v>7609</v>
          </cell>
          <cell r="G77">
            <v>6347</v>
          </cell>
          <cell r="H77">
            <v>2022</v>
          </cell>
          <cell r="I77">
            <v>4360</v>
          </cell>
          <cell r="J77">
            <v>2939.3999999999996</v>
          </cell>
          <cell r="K77">
            <v>506</v>
          </cell>
          <cell r="L77">
            <v>0.59112149532710279</v>
          </cell>
          <cell r="M77">
            <v>225.2220720360574</v>
          </cell>
          <cell r="N77">
            <v>2548</v>
          </cell>
          <cell r="O77">
            <v>1565</v>
          </cell>
          <cell r="P77">
            <v>14233</v>
          </cell>
          <cell r="Q77">
            <v>762.68000000000006</v>
          </cell>
          <cell r="R77">
            <v>3160</v>
          </cell>
          <cell r="S77">
            <v>2155</v>
          </cell>
          <cell r="T77">
            <v>40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30670</v>
          </cell>
          <cell r="AB77">
            <v>2155</v>
          </cell>
          <cell r="AC77">
            <v>20002.047999999999</v>
          </cell>
          <cell r="AD77">
            <v>3</v>
          </cell>
        </row>
        <row r="78">
          <cell r="A78">
            <v>1773</v>
          </cell>
          <cell r="B78">
            <v>4</v>
          </cell>
          <cell r="D78" t="str">
            <v>Olst-Wijhe</v>
          </cell>
          <cell r="E78">
            <v>17770</v>
          </cell>
          <cell r="F78">
            <v>4253</v>
          </cell>
          <cell r="G78">
            <v>3299</v>
          </cell>
          <cell r="H78">
            <v>1035</v>
          </cell>
          <cell r="I78">
            <v>1970</v>
          </cell>
          <cell r="J78">
            <v>1245.0999999999999</v>
          </cell>
          <cell r="K78">
            <v>140</v>
          </cell>
          <cell r="L78">
            <v>0.2857142857142857</v>
          </cell>
          <cell r="M78">
            <v>73.642986258664109</v>
          </cell>
          <cell r="N78">
            <v>1188</v>
          </cell>
          <cell r="O78">
            <v>320</v>
          </cell>
          <cell r="P78">
            <v>7466</v>
          </cell>
          <cell r="Q78">
            <v>0</v>
          </cell>
          <cell r="R78">
            <v>402.40000000000003</v>
          </cell>
          <cell r="S78">
            <v>11397</v>
          </cell>
          <cell r="T78">
            <v>440</v>
          </cell>
          <cell r="U78">
            <v>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3880</v>
          </cell>
          <cell r="AB78">
            <v>11397</v>
          </cell>
          <cell r="AC78">
            <v>3131.5680000000002</v>
          </cell>
          <cell r="AD78">
            <v>8</v>
          </cell>
        </row>
        <row r="79">
          <cell r="A79">
            <v>175</v>
          </cell>
          <cell r="B79">
            <v>4</v>
          </cell>
          <cell r="D79" t="str">
            <v>Ommen</v>
          </cell>
          <cell r="E79">
            <v>17361</v>
          </cell>
          <cell r="F79">
            <v>4058</v>
          </cell>
          <cell r="G79">
            <v>3399</v>
          </cell>
          <cell r="H79">
            <v>1007</v>
          </cell>
          <cell r="I79">
            <v>1970</v>
          </cell>
          <cell r="J79">
            <v>1148.9000000000001</v>
          </cell>
          <cell r="K79">
            <v>170</v>
          </cell>
          <cell r="L79">
            <v>0.32692307692307693</v>
          </cell>
          <cell r="M79">
            <v>87.194795127941561</v>
          </cell>
          <cell r="N79">
            <v>1156</v>
          </cell>
          <cell r="O79">
            <v>105</v>
          </cell>
          <cell r="P79">
            <v>7287</v>
          </cell>
          <cell r="Q79">
            <v>1067.8400000000001</v>
          </cell>
          <cell r="R79">
            <v>811.2</v>
          </cell>
          <cell r="S79">
            <v>17994</v>
          </cell>
          <cell r="T79">
            <v>207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11520</v>
          </cell>
          <cell r="AB79">
            <v>17994</v>
          </cell>
          <cell r="AC79">
            <v>3900.2249999999999</v>
          </cell>
          <cell r="AD79">
            <v>16</v>
          </cell>
        </row>
        <row r="80">
          <cell r="A80">
            <v>177</v>
          </cell>
          <cell r="B80">
            <v>4</v>
          </cell>
          <cell r="D80" t="str">
            <v>Raalte</v>
          </cell>
          <cell r="E80">
            <v>36519</v>
          </cell>
          <cell r="F80">
            <v>8571</v>
          </cell>
          <cell r="G80">
            <v>6881</v>
          </cell>
          <cell r="H80">
            <v>2207</v>
          </cell>
          <cell r="I80">
            <v>4090</v>
          </cell>
          <cell r="J80">
            <v>2543.6</v>
          </cell>
          <cell r="K80">
            <v>273</v>
          </cell>
          <cell r="L80">
            <v>0.43820224719101125</v>
          </cell>
          <cell r="M80">
            <v>131.66231983951153</v>
          </cell>
          <cell r="N80">
            <v>2142</v>
          </cell>
          <cell r="O80">
            <v>470</v>
          </cell>
          <cell r="P80">
            <v>15235</v>
          </cell>
          <cell r="Q80">
            <v>976.09999999999991</v>
          </cell>
          <cell r="R80">
            <v>2243.2000000000003</v>
          </cell>
          <cell r="S80">
            <v>17104</v>
          </cell>
          <cell r="T80">
            <v>125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20950</v>
          </cell>
          <cell r="AB80">
            <v>17104</v>
          </cell>
          <cell r="AC80">
            <v>9634.0720000000001</v>
          </cell>
          <cell r="AD80">
            <v>15</v>
          </cell>
        </row>
        <row r="81">
          <cell r="A81">
            <v>1742</v>
          </cell>
          <cell r="B81">
            <v>4</v>
          </cell>
          <cell r="D81" t="str">
            <v>Rijssen-Holten</v>
          </cell>
          <cell r="E81">
            <v>37661</v>
          </cell>
          <cell r="F81">
            <v>10596</v>
          </cell>
          <cell r="G81">
            <v>6441</v>
          </cell>
          <cell r="H81">
            <v>2149</v>
          </cell>
          <cell r="I81">
            <v>3640</v>
          </cell>
          <cell r="J81">
            <v>2154.3000000000002</v>
          </cell>
          <cell r="K81">
            <v>259</v>
          </cell>
          <cell r="L81">
            <v>0.42528735632183906</v>
          </cell>
          <cell r="M81">
            <v>125.76818535567998</v>
          </cell>
          <cell r="N81">
            <v>1954</v>
          </cell>
          <cell r="O81">
            <v>1175</v>
          </cell>
          <cell r="P81">
            <v>14028</v>
          </cell>
          <cell r="Q81">
            <v>419.76</v>
          </cell>
          <cell r="R81">
            <v>3140</v>
          </cell>
          <cell r="S81">
            <v>9412</v>
          </cell>
          <cell r="T81">
            <v>26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34370</v>
          </cell>
          <cell r="AB81">
            <v>9412</v>
          </cell>
          <cell r="AC81">
            <v>15584.993</v>
          </cell>
          <cell r="AD81">
            <v>10</v>
          </cell>
        </row>
        <row r="82">
          <cell r="A82">
            <v>180</v>
          </cell>
          <cell r="B82">
            <v>4</v>
          </cell>
          <cell r="D82" t="str">
            <v>Staphorst</v>
          </cell>
          <cell r="E82">
            <v>16367</v>
          </cell>
          <cell r="F82">
            <v>5201</v>
          </cell>
          <cell r="G82">
            <v>2318</v>
          </cell>
          <cell r="H82">
            <v>712</v>
          </cell>
          <cell r="I82">
            <v>1180</v>
          </cell>
          <cell r="J82">
            <v>602.4</v>
          </cell>
          <cell r="K82">
            <v>88</v>
          </cell>
          <cell r="L82">
            <v>0.20091324200913241</v>
          </cell>
          <cell r="M82">
            <v>49.169967900467149</v>
          </cell>
          <cell r="N82">
            <v>607</v>
          </cell>
          <cell r="O82">
            <v>60</v>
          </cell>
          <cell r="P82">
            <v>5512</v>
          </cell>
          <cell r="Q82">
            <v>0</v>
          </cell>
          <cell r="R82">
            <v>351.20000000000005</v>
          </cell>
          <cell r="S82">
            <v>13417</v>
          </cell>
          <cell r="T82">
            <v>152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9940</v>
          </cell>
          <cell r="AB82">
            <v>13417</v>
          </cell>
          <cell r="AC82">
            <v>1940.7360000000001</v>
          </cell>
          <cell r="AD82">
            <v>7</v>
          </cell>
        </row>
        <row r="83">
          <cell r="A83">
            <v>1708</v>
          </cell>
          <cell r="B83">
            <v>4</v>
          </cell>
          <cell r="D83" t="str">
            <v>Steenwijkerland</v>
          </cell>
          <cell r="E83">
            <v>43350</v>
          </cell>
          <cell r="F83">
            <v>10044</v>
          </cell>
          <cell r="G83">
            <v>8708</v>
          </cell>
          <cell r="H83">
            <v>2792</v>
          </cell>
          <cell r="I83">
            <v>5880</v>
          </cell>
          <cell r="J83">
            <v>3868.1</v>
          </cell>
          <cell r="K83">
            <v>727</v>
          </cell>
          <cell r="L83">
            <v>0.6750232126276694</v>
          </cell>
          <cell r="M83">
            <v>308.69879729048807</v>
          </cell>
          <cell r="N83">
            <v>3225</v>
          </cell>
          <cell r="O83">
            <v>655</v>
          </cell>
          <cell r="P83">
            <v>18971</v>
          </cell>
          <cell r="Q83">
            <v>1094.42</v>
          </cell>
          <cell r="R83">
            <v>1581.6000000000001</v>
          </cell>
          <cell r="S83">
            <v>28900</v>
          </cell>
          <cell r="T83">
            <v>3259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28760</v>
          </cell>
          <cell r="AB83">
            <v>28900</v>
          </cell>
          <cell r="AC83">
            <v>11890.329</v>
          </cell>
          <cell r="AD83">
            <v>34</v>
          </cell>
        </row>
        <row r="84">
          <cell r="A84">
            <v>183</v>
          </cell>
          <cell r="B84">
            <v>4</v>
          </cell>
          <cell r="D84" t="str">
            <v>Tubbergen</v>
          </cell>
          <cell r="E84">
            <v>21206</v>
          </cell>
          <cell r="F84">
            <v>5622</v>
          </cell>
          <cell r="G84">
            <v>3406</v>
          </cell>
          <cell r="H84">
            <v>1190</v>
          </cell>
          <cell r="I84">
            <v>1890</v>
          </cell>
          <cell r="J84">
            <v>1067.8</v>
          </cell>
          <cell r="K84">
            <v>108</v>
          </cell>
          <cell r="L84">
            <v>0.23580786026200873</v>
          </cell>
          <cell r="M84">
            <v>58.759577886857286</v>
          </cell>
          <cell r="N84">
            <v>1095</v>
          </cell>
          <cell r="O84">
            <v>50</v>
          </cell>
          <cell r="P84">
            <v>7919</v>
          </cell>
          <cell r="Q84">
            <v>0</v>
          </cell>
          <cell r="R84">
            <v>605.6</v>
          </cell>
          <cell r="S84">
            <v>14702</v>
          </cell>
          <cell r="T84">
            <v>42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3120</v>
          </cell>
          <cell r="AB84">
            <v>14702</v>
          </cell>
          <cell r="AC84">
            <v>2195.2739999999999</v>
          </cell>
          <cell r="AD84">
            <v>10</v>
          </cell>
        </row>
        <row r="85">
          <cell r="A85">
            <v>1700</v>
          </cell>
          <cell r="B85">
            <v>4</v>
          </cell>
          <cell r="D85" t="str">
            <v>Twenterand</v>
          </cell>
          <cell r="E85">
            <v>33929</v>
          </cell>
          <cell r="F85">
            <v>8922</v>
          </cell>
          <cell r="G85">
            <v>5559</v>
          </cell>
          <cell r="H85">
            <v>1738</v>
          </cell>
          <cell r="I85">
            <v>3790</v>
          </cell>
          <cell r="J85">
            <v>2430.8000000000002</v>
          </cell>
          <cell r="K85">
            <v>368</v>
          </cell>
          <cell r="L85">
            <v>0.51253481894150421</v>
          </cell>
          <cell r="M85">
            <v>170.72125798116485</v>
          </cell>
          <cell r="N85">
            <v>2769</v>
          </cell>
          <cell r="O85">
            <v>165</v>
          </cell>
          <cell r="P85">
            <v>13139</v>
          </cell>
          <cell r="Q85">
            <v>239.57999999999998</v>
          </cell>
          <cell r="R85">
            <v>805.6</v>
          </cell>
          <cell r="S85">
            <v>10627</v>
          </cell>
          <cell r="T85">
            <v>187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15040</v>
          </cell>
          <cell r="AB85">
            <v>10627</v>
          </cell>
          <cell r="AC85">
            <v>7611.52</v>
          </cell>
          <cell r="AD85">
            <v>8</v>
          </cell>
        </row>
        <row r="86">
          <cell r="A86">
            <v>189</v>
          </cell>
          <cell r="B86">
            <v>4</v>
          </cell>
          <cell r="D86" t="str">
            <v>Wierden</v>
          </cell>
          <cell r="E86">
            <v>23909</v>
          </cell>
          <cell r="F86">
            <v>5923</v>
          </cell>
          <cell r="G86">
            <v>4454</v>
          </cell>
          <cell r="H86">
            <v>1415</v>
          </cell>
          <cell r="I86">
            <v>2220</v>
          </cell>
          <cell r="J86">
            <v>1246.1999999999998</v>
          </cell>
          <cell r="K86">
            <v>194</v>
          </cell>
          <cell r="L86">
            <v>0.35661764705882354</v>
          </cell>
          <cell r="M86">
            <v>97.810956301133174</v>
          </cell>
          <cell r="N86">
            <v>1220</v>
          </cell>
          <cell r="O86">
            <v>300</v>
          </cell>
          <cell r="P86">
            <v>9155</v>
          </cell>
          <cell r="Q86">
            <v>0</v>
          </cell>
          <cell r="R86">
            <v>206.4</v>
          </cell>
          <cell r="S86">
            <v>9471</v>
          </cell>
          <cell r="T86">
            <v>68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10210</v>
          </cell>
          <cell r="AB86">
            <v>9471</v>
          </cell>
          <cell r="AC86">
            <v>6524.46</v>
          </cell>
          <cell r="AD86">
            <v>9</v>
          </cell>
        </row>
        <row r="87">
          <cell r="A87">
            <v>1896</v>
          </cell>
          <cell r="B87">
            <v>4</v>
          </cell>
          <cell r="D87" t="str">
            <v>Zwartewaterland</v>
          </cell>
          <cell r="E87">
            <v>22167</v>
          </cell>
          <cell r="F87">
            <v>6592</v>
          </cell>
          <cell r="G87">
            <v>3233</v>
          </cell>
          <cell r="H87">
            <v>918</v>
          </cell>
          <cell r="I87">
            <v>2060</v>
          </cell>
          <cell r="J87">
            <v>1213.5999999999999</v>
          </cell>
          <cell r="K87">
            <v>168</v>
          </cell>
          <cell r="L87">
            <v>0.32432432432432434</v>
          </cell>
          <cell r="M87">
            <v>86.301645238144715</v>
          </cell>
          <cell r="N87">
            <v>1072</v>
          </cell>
          <cell r="O87">
            <v>130</v>
          </cell>
          <cell r="P87">
            <v>8301</v>
          </cell>
          <cell r="Q87">
            <v>0</v>
          </cell>
          <cell r="R87">
            <v>480.8</v>
          </cell>
          <cell r="S87">
            <v>8266</v>
          </cell>
          <cell r="T87">
            <v>520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7380</v>
          </cell>
          <cell r="AB87">
            <v>8348.66</v>
          </cell>
          <cell r="AC87">
            <v>5730.1279999999997</v>
          </cell>
          <cell r="AD87">
            <v>4</v>
          </cell>
        </row>
        <row r="88">
          <cell r="A88">
            <v>193</v>
          </cell>
          <cell r="B88">
            <v>4</v>
          </cell>
          <cell r="D88" t="str">
            <v>Zwolle</v>
          </cell>
          <cell r="E88">
            <v>123159</v>
          </cell>
          <cell r="F88">
            <v>29958</v>
          </cell>
          <cell r="G88">
            <v>17571</v>
          </cell>
          <cell r="H88">
            <v>5501</v>
          </cell>
          <cell r="I88">
            <v>17450</v>
          </cell>
          <cell r="J88">
            <v>12020.099999999999</v>
          </cell>
          <cell r="K88">
            <v>2806</v>
          </cell>
          <cell r="L88">
            <v>0.88910012674271233</v>
          </cell>
          <cell r="M88">
            <v>999.62306885055875</v>
          </cell>
          <cell r="N88">
            <v>10019</v>
          </cell>
          <cell r="O88">
            <v>6500</v>
          </cell>
          <cell r="P88">
            <v>58511</v>
          </cell>
          <cell r="Q88">
            <v>8589.2183999999997</v>
          </cell>
          <cell r="R88">
            <v>7356</v>
          </cell>
          <cell r="S88">
            <v>11123</v>
          </cell>
          <cell r="T88">
            <v>814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230390</v>
          </cell>
          <cell r="AB88">
            <v>11123</v>
          </cell>
          <cell r="AC88">
            <v>104851.36900000001</v>
          </cell>
          <cell r="AD88">
            <v>5</v>
          </cell>
        </row>
        <row r="89">
          <cell r="A89">
            <v>197</v>
          </cell>
          <cell r="B89">
            <v>5</v>
          </cell>
          <cell r="D89" t="str">
            <v>Aalten</v>
          </cell>
          <cell r="E89">
            <v>27013</v>
          </cell>
          <cell r="F89">
            <v>6358</v>
          </cell>
          <cell r="G89">
            <v>5321</v>
          </cell>
          <cell r="H89">
            <v>1691</v>
          </cell>
          <cell r="I89">
            <v>3540</v>
          </cell>
          <cell r="J89">
            <v>2358.8000000000002</v>
          </cell>
          <cell r="K89">
            <v>242</v>
          </cell>
          <cell r="L89">
            <v>0.40878378378378377</v>
          </cell>
          <cell r="M89">
            <v>118.55486174567083</v>
          </cell>
          <cell r="N89">
            <v>1857</v>
          </cell>
          <cell r="O89">
            <v>475</v>
          </cell>
          <cell r="P89">
            <v>11511</v>
          </cell>
          <cell r="Q89">
            <v>385.84</v>
          </cell>
          <cell r="R89">
            <v>1373.6000000000001</v>
          </cell>
          <cell r="S89">
            <v>9653</v>
          </cell>
          <cell r="T89">
            <v>52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18290</v>
          </cell>
          <cell r="AB89">
            <v>9653</v>
          </cell>
          <cell r="AC89">
            <v>8965.3080000000009</v>
          </cell>
          <cell r="AD89">
            <v>8</v>
          </cell>
        </row>
        <row r="90">
          <cell r="A90">
            <v>200</v>
          </cell>
          <cell r="B90">
            <v>5</v>
          </cell>
          <cell r="D90" t="str">
            <v>Apeldoorn</v>
          </cell>
          <cell r="E90">
            <v>157545</v>
          </cell>
          <cell r="F90">
            <v>35639</v>
          </cell>
          <cell r="G90">
            <v>29893</v>
          </cell>
          <cell r="H90">
            <v>9216</v>
          </cell>
          <cell r="I90">
            <v>21060</v>
          </cell>
          <cell r="J90">
            <v>13899.3</v>
          </cell>
          <cell r="K90">
            <v>2929</v>
          </cell>
          <cell r="L90">
            <v>0.89326014028667278</v>
          </cell>
          <cell r="M90">
            <v>1037.6379651689833</v>
          </cell>
          <cell r="N90">
            <v>12901</v>
          </cell>
          <cell r="O90">
            <v>7540</v>
          </cell>
          <cell r="P90">
            <v>72384</v>
          </cell>
          <cell r="Q90">
            <v>6609.7199999999993</v>
          </cell>
          <cell r="R90">
            <v>9256</v>
          </cell>
          <cell r="S90">
            <v>33988</v>
          </cell>
          <cell r="T90">
            <v>127</v>
          </cell>
          <cell r="U90">
            <v>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247920</v>
          </cell>
          <cell r="AB90">
            <v>33988</v>
          </cell>
          <cell r="AC90">
            <v>119440.476</v>
          </cell>
          <cell r="AD90">
            <v>23</v>
          </cell>
        </row>
        <row r="91">
          <cell r="A91">
            <v>202</v>
          </cell>
          <cell r="B91">
            <v>5</v>
          </cell>
          <cell r="D91" t="str">
            <v>Arnhem</v>
          </cell>
          <cell r="E91">
            <v>150823</v>
          </cell>
          <cell r="F91">
            <v>33193</v>
          </cell>
          <cell r="G91">
            <v>20927</v>
          </cell>
          <cell r="H91">
            <v>6323</v>
          </cell>
          <cell r="I91">
            <v>26700</v>
          </cell>
          <cell r="J91">
            <v>19583.599999999999</v>
          </cell>
          <cell r="K91">
            <v>6128</v>
          </cell>
          <cell r="L91">
            <v>0.94597097869712876</v>
          </cell>
          <cell r="M91">
            <v>1972.2743119978336</v>
          </cell>
          <cell r="N91">
            <v>16867</v>
          </cell>
          <cell r="O91">
            <v>17470</v>
          </cell>
          <cell r="P91">
            <v>77595</v>
          </cell>
          <cell r="Q91">
            <v>7716.3407999999999</v>
          </cell>
          <cell r="R91">
            <v>6868</v>
          </cell>
          <cell r="S91">
            <v>9796</v>
          </cell>
          <cell r="T91">
            <v>358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314800</v>
          </cell>
          <cell r="AB91">
            <v>9796</v>
          </cell>
          <cell r="AC91">
            <v>145743.872</v>
          </cell>
          <cell r="AD91">
            <v>5</v>
          </cell>
        </row>
        <row r="92">
          <cell r="A92">
            <v>203</v>
          </cell>
          <cell r="B92">
            <v>5</v>
          </cell>
          <cell r="D92" t="str">
            <v>Barneveld</v>
          </cell>
          <cell r="E92">
            <v>54152</v>
          </cell>
          <cell r="F92">
            <v>15979</v>
          </cell>
          <cell r="G92">
            <v>8294</v>
          </cell>
          <cell r="H92">
            <v>2620</v>
          </cell>
          <cell r="I92">
            <v>4850</v>
          </cell>
          <cell r="J92">
            <v>2321.5</v>
          </cell>
          <cell r="K92">
            <v>392</v>
          </cell>
          <cell r="L92">
            <v>0.52830188679245282</v>
          </cell>
          <cell r="M92">
            <v>180.36774609894556</v>
          </cell>
          <cell r="N92">
            <v>2328</v>
          </cell>
          <cell r="O92">
            <v>1265</v>
          </cell>
          <cell r="P92">
            <v>20315</v>
          </cell>
          <cell r="Q92">
            <v>1270.32</v>
          </cell>
          <cell r="R92">
            <v>3991.2000000000003</v>
          </cell>
          <cell r="S92">
            <v>17595</v>
          </cell>
          <cell r="T92">
            <v>74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29460</v>
          </cell>
          <cell r="AB92">
            <v>17595</v>
          </cell>
          <cell r="AC92">
            <v>19646.445</v>
          </cell>
          <cell r="AD92">
            <v>17</v>
          </cell>
        </row>
        <row r="93">
          <cell r="A93">
            <v>1859</v>
          </cell>
          <cell r="B93">
            <v>5</v>
          </cell>
          <cell r="D93" t="str">
            <v>Berkelland</v>
          </cell>
          <cell r="E93">
            <v>44666</v>
          </cell>
          <cell r="F93">
            <v>10181</v>
          </cell>
          <cell r="G93">
            <v>9538</v>
          </cell>
          <cell r="H93">
            <v>2894</v>
          </cell>
          <cell r="I93">
            <v>5310</v>
          </cell>
          <cell r="J93">
            <v>3322</v>
          </cell>
          <cell r="K93">
            <v>468</v>
          </cell>
          <cell r="L93">
            <v>0.57212713936430315</v>
          </cell>
          <cell r="M93">
            <v>210.43302204855749</v>
          </cell>
          <cell r="N93">
            <v>3027</v>
          </cell>
          <cell r="O93">
            <v>555</v>
          </cell>
          <cell r="P93">
            <v>19161</v>
          </cell>
          <cell r="Q93">
            <v>3036.56</v>
          </cell>
          <cell r="R93">
            <v>1200.8</v>
          </cell>
          <cell r="S93">
            <v>25848</v>
          </cell>
          <cell r="T93">
            <v>205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19980</v>
          </cell>
          <cell r="AB93">
            <v>25848</v>
          </cell>
          <cell r="AC93">
            <v>12782.84</v>
          </cell>
          <cell r="AD93">
            <v>23</v>
          </cell>
        </row>
        <row r="94">
          <cell r="A94">
            <v>209</v>
          </cell>
          <cell r="B94">
            <v>5</v>
          </cell>
          <cell r="D94" t="str">
            <v>Beuningen</v>
          </cell>
          <cell r="E94">
            <v>25288</v>
          </cell>
          <cell r="F94">
            <v>5935</v>
          </cell>
          <cell r="G94">
            <v>4009</v>
          </cell>
          <cell r="H94">
            <v>1215</v>
          </cell>
          <cell r="I94">
            <v>2630</v>
          </cell>
          <cell r="J94">
            <v>1556.8999999999999</v>
          </cell>
          <cell r="K94">
            <v>292</v>
          </cell>
          <cell r="L94">
            <v>0.45482866043613707</v>
          </cell>
          <cell r="M94">
            <v>139.59924862528266</v>
          </cell>
          <cell r="N94">
            <v>1496</v>
          </cell>
          <cell r="O94">
            <v>500</v>
          </cell>
          <cell r="P94">
            <v>10546</v>
          </cell>
          <cell r="Q94">
            <v>186.12</v>
          </cell>
          <cell r="R94">
            <v>0</v>
          </cell>
          <cell r="S94">
            <v>4363</v>
          </cell>
          <cell r="T94">
            <v>346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9970</v>
          </cell>
          <cell r="AB94">
            <v>4406.63</v>
          </cell>
          <cell r="AC94">
            <v>10001.291999999999</v>
          </cell>
          <cell r="AD94">
            <v>5</v>
          </cell>
        </row>
        <row r="95">
          <cell r="A95">
            <v>1876</v>
          </cell>
          <cell r="B95">
            <v>5</v>
          </cell>
          <cell r="D95" t="str">
            <v>Bronckhorst</v>
          </cell>
          <cell r="E95">
            <v>36932</v>
          </cell>
          <cell r="F95">
            <v>8188</v>
          </cell>
          <cell r="G95">
            <v>8285</v>
          </cell>
          <cell r="H95">
            <v>2603</v>
          </cell>
          <cell r="I95">
            <v>4180</v>
          </cell>
          <cell r="J95">
            <v>2542.6999999999998</v>
          </cell>
          <cell r="K95">
            <v>243</v>
          </cell>
          <cell r="L95">
            <v>0.40978077571669475</v>
          </cell>
          <cell r="M95">
            <v>118.98095707260597</v>
          </cell>
          <cell r="N95">
            <v>2057</v>
          </cell>
          <cell r="O95">
            <v>260</v>
          </cell>
          <cell r="P95">
            <v>15738</v>
          </cell>
          <cell r="Q95">
            <v>0</v>
          </cell>
          <cell r="R95">
            <v>348.8</v>
          </cell>
          <cell r="S95">
            <v>28352</v>
          </cell>
          <cell r="T95">
            <v>291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7630</v>
          </cell>
          <cell r="AB95">
            <v>28352</v>
          </cell>
          <cell r="AC95">
            <v>6008.8909999999996</v>
          </cell>
          <cell r="AD95">
            <v>24</v>
          </cell>
        </row>
        <row r="96">
          <cell r="A96">
            <v>213</v>
          </cell>
          <cell r="B96">
            <v>5</v>
          </cell>
          <cell r="D96" t="str">
            <v>Brummen</v>
          </cell>
          <cell r="E96">
            <v>21177</v>
          </cell>
          <cell r="F96">
            <v>4621</v>
          </cell>
          <cell r="G96">
            <v>4662</v>
          </cell>
          <cell r="H96">
            <v>1472</v>
          </cell>
          <cell r="I96">
            <v>2440</v>
          </cell>
          <cell r="J96">
            <v>1491.9</v>
          </cell>
          <cell r="K96">
            <v>230</v>
          </cell>
          <cell r="L96">
            <v>0.39655172413793105</v>
          </cell>
          <cell r="M96">
            <v>113.42354513103244</v>
          </cell>
          <cell r="N96">
            <v>1334</v>
          </cell>
          <cell r="O96">
            <v>870</v>
          </cell>
          <cell r="P96">
            <v>9331</v>
          </cell>
          <cell r="Q96">
            <v>352.92</v>
          </cell>
          <cell r="R96">
            <v>0</v>
          </cell>
          <cell r="S96">
            <v>8395</v>
          </cell>
          <cell r="T96">
            <v>106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6120</v>
          </cell>
          <cell r="AB96">
            <v>8395</v>
          </cell>
          <cell r="AC96">
            <v>7101.2690000000002</v>
          </cell>
          <cell r="AD96">
            <v>7</v>
          </cell>
        </row>
        <row r="97">
          <cell r="A97">
            <v>214</v>
          </cell>
          <cell r="B97">
            <v>5</v>
          </cell>
          <cell r="D97" t="str">
            <v>Buren</v>
          </cell>
          <cell r="E97">
            <v>26019</v>
          </cell>
          <cell r="F97">
            <v>6210</v>
          </cell>
          <cell r="G97">
            <v>4458</v>
          </cell>
          <cell r="H97">
            <v>1225</v>
          </cell>
          <cell r="I97">
            <v>2440</v>
          </cell>
          <cell r="J97">
            <v>1383.8</v>
          </cell>
          <cell r="K97">
            <v>152</v>
          </cell>
          <cell r="L97">
            <v>0.30278884462151395</v>
          </cell>
          <cell r="M97">
            <v>79.104997566353134</v>
          </cell>
          <cell r="N97">
            <v>1161</v>
          </cell>
          <cell r="O97">
            <v>205</v>
          </cell>
          <cell r="P97">
            <v>10366</v>
          </cell>
          <cell r="Q97">
            <v>0</v>
          </cell>
          <cell r="R97">
            <v>0</v>
          </cell>
          <cell r="S97">
            <v>13419</v>
          </cell>
          <cell r="T97">
            <v>873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1040</v>
          </cell>
          <cell r="AB97">
            <v>15297.659999999998</v>
          </cell>
          <cell r="AC97">
            <v>2640.5</v>
          </cell>
          <cell r="AD97">
            <v>21</v>
          </cell>
        </row>
        <row r="98">
          <cell r="A98">
            <v>216</v>
          </cell>
          <cell r="B98">
            <v>5</v>
          </cell>
          <cell r="D98" t="str">
            <v>Culemborg</v>
          </cell>
          <cell r="E98">
            <v>27590</v>
          </cell>
          <cell r="F98">
            <v>6996</v>
          </cell>
          <cell r="G98">
            <v>4284</v>
          </cell>
          <cell r="H98">
            <v>1256</v>
          </cell>
          <cell r="I98">
            <v>3260</v>
          </cell>
          <cell r="J98">
            <v>2097</v>
          </cell>
          <cell r="K98">
            <v>490</v>
          </cell>
          <cell r="L98">
            <v>0.58333333333333337</v>
          </cell>
          <cell r="M98">
            <v>219.01335074428894</v>
          </cell>
          <cell r="N98">
            <v>1789</v>
          </cell>
          <cell r="O98">
            <v>3015</v>
          </cell>
          <cell r="P98">
            <v>11841</v>
          </cell>
          <cell r="Q98">
            <v>413.82</v>
          </cell>
          <cell r="R98">
            <v>3260.8</v>
          </cell>
          <cell r="S98">
            <v>2935</v>
          </cell>
          <cell r="T98">
            <v>180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15530</v>
          </cell>
          <cell r="AB98">
            <v>3844.8500000000004</v>
          </cell>
          <cell r="AC98">
            <v>16689.05</v>
          </cell>
          <cell r="AD98">
            <v>1</v>
          </cell>
        </row>
        <row r="99">
          <cell r="A99">
            <v>221</v>
          </cell>
          <cell r="B99">
            <v>5</v>
          </cell>
          <cell r="D99" t="str">
            <v>Doesburg</v>
          </cell>
          <cell r="E99">
            <v>11437</v>
          </cell>
          <cell r="F99">
            <v>2551</v>
          </cell>
          <cell r="G99">
            <v>2348</v>
          </cell>
          <cell r="H99">
            <v>660</v>
          </cell>
          <cell r="I99">
            <v>1750</v>
          </cell>
          <cell r="J99">
            <v>1232.9000000000001</v>
          </cell>
          <cell r="K99">
            <v>282</v>
          </cell>
          <cell r="L99">
            <v>0.44620253164556961</v>
          </cell>
          <cell r="M99">
            <v>135.43057558534286</v>
          </cell>
          <cell r="N99">
            <v>1168</v>
          </cell>
          <cell r="O99">
            <v>975</v>
          </cell>
          <cell r="P99">
            <v>5234</v>
          </cell>
          <cell r="Q99">
            <v>0</v>
          </cell>
          <cell r="R99">
            <v>0</v>
          </cell>
          <cell r="S99">
            <v>1158</v>
          </cell>
          <cell r="T99">
            <v>138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5300</v>
          </cell>
          <cell r="AB99">
            <v>1158</v>
          </cell>
          <cell r="AC99">
            <v>4348.8109999999997</v>
          </cell>
          <cell r="AD99">
            <v>1</v>
          </cell>
        </row>
        <row r="100">
          <cell r="A100">
            <v>222</v>
          </cell>
          <cell r="B100">
            <v>5</v>
          </cell>
          <cell r="D100" t="str">
            <v>Doetinchem</v>
          </cell>
          <cell r="E100">
            <v>56344</v>
          </cell>
          <cell r="F100">
            <v>12876</v>
          </cell>
          <cell r="G100">
            <v>10378</v>
          </cell>
          <cell r="H100">
            <v>3336</v>
          </cell>
          <cell r="I100">
            <v>7690</v>
          </cell>
          <cell r="J100">
            <v>5200.2999999999993</v>
          </cell>
          <cell r="K100">
            <v>968</v>
          </cell>
          <cell r="L100">
            <v>0.73444613050075869</v>
          </cell>
          <cell r="M100">
            <v>396.01493133324072</v>
          </cell>
          <cell r="N100">
            <v>5058</v>
          </cell>
          <cell r="O100">
            <v>2245</v>
          </cell>
          <cell r="P100">
            <v>25456</v>
          </cell>
          <cell r="Q100">
            <v>3172.54</v>
          </cell>
          <cell r="R100">
            <v>4553.6000000000004</v>
          </cell>
          <cell r="S100">
            <v>7905</v>
          </cell>
          <cell r="T100">
            <v>60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63970</v>
          </cell>
          <cell r="AB100">
            <v>7905</v>
          </cell>
          <cell r="AC100">
            <v>27312.008999999998</v>
          </cell>
          <cell r="AD100">
            <v>7</v>
          </cell>
        </row>
        <row r="101">
          <cell r="A101">
            <v>225</v>
          </cell>
          <cell r="B101">
            <v>5</v>
          </cell>
          <cell r="D101" t="str">
            <v>Druten</v>
          </cell>
          <cell r="E101">
            <v>18210</v>
          </cell>
          <cell r="F101">
            <v>4465</v>
          </cell>
          <cell r="G101">
            <v>2939</v>
          </cell>
          <cell r="H101">
            <v>912</v>
          </cell>
          <cell r="I101">
            <v>2020</v>
          </cell>
          <cell r="J101">
            <v>1270.1999999999998</v>
          </cell>
          <cell r="K101">
            <v>187</v>
          </cell>
          <cell r="L101">
            <v>0.34823091247672255</v>
          </cell>
          <cell r="M101">
            <v>94.733197833368905</v>
          </cell>
          <cell r="N101">
            <v>1360</v>
          </cell>
          <cell r="O101">
            <v>810</v>
          </cell>
          <cell r="P101">
            <v>7634</v>
          </cell>
          <cell r="Q101">
            <v>1023.02</v>
          </cell>
          <cell r="R101">
            <v>1528.8000000000002</v>
          </cell>
          <cell r="S101">
            <v>3781</v>
          </cell>
          <cell r="T101">
            <v>465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5690</v>
          </cell>
          <cell r="AB101">
            <v>3818.81</v>
          </cell>
          <cell r="AC101">
            <v>5571.0140000000001</v>
          </cell>
          <cell r="AD101">
            <v>6</v>
          </cell>
        </row>
        <row r="102">
          <cell r="A102">
            <v>226</v>
          </cell>
          <cell r="B102">
            <v>5</v>
          </cell>
          <cell r="D102" t="str">
            <v>Duiven</v>
          </cell>
          <cell r="E102">
            <v>25609</v>
          </cell>
          <cell r="F102">
            <v>6445</v>
          </cell>
          <cell r="G102">
            <v>3894</v>
          </cell>
          <cell r="H102">
            <v>1333</v>
          </cell>
          <cell r="I102">
            <v>2570</v>
          </cell>
          <cell r="J102">
            <v>1509.3</v>
          </cell>
          <cell r="K102">
            <v>337</v>
          </cell>
          <cell r="L102">
            <v>0.49053857350800584</v>
          </cell>
          <cell r="M102">
            <v>158.1386451830667</v>
          </cell>
          <cell r="N102">
            <v>1534</v>
          </cell>
          <cell r="O102">
            <v>600</v>
          </cell>
          <cell r="P102">
            <v>10466</v>
          </cell>
          <cell r="Q102">
            <v>0</v>
          </cell>
          <cell r="R102">
            <v>1943.2</v>
          </cell>
          <cell r="S102">
            <v>3391</v>
          </cell>
          <cell r="T102">
            <v>128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17800</v>
          </cell>
          <cell r="AB102">
            <v>3391</v>
          </cell>
          <cell r="AC102">
            <v>12049.552</v>
          </cell>
          <cell r="AD102">
            <v>5</v>
          </cell>
        </row>
        <row r="103">
          <cell r="A103">
            <v>228</v>
          </cell>
          <cell r="B103">
            <v>5</v>
          </cell>
          <cell r="D103" t="str">
            <v>Ede</v>
          </cell>
          <cell r="E103">
            <v>110656</v>
          </cell>
          <cell r="F103">
            <v>28503</v>
          </cell>
          <cell r="G103">
            <v>18417</v>
          </cell>
          <cell r="H103">
            <v>6089</v>
          </cell>
          <cell r="I103">
            <v>11880</v>
          </cell>
          <cell r="J103">
            <v>7100.2</v>
          </cell>
          <cell r="K103">
            <v>1356</v>
          </cell>
          <cell r="L103">
            <v>0.79484173505275502</v>
          </cell>
          <cell r="M103">
            <v>530.9650434843029</v>
          </cell>
          <cell r="N103">
            <v>6816</v>
          </cell>
          <cell r="O103">
            <v>5700</v>
          </cell>
          <cell r="P103">
            <v>46936</v>
          </cell>
          <cell r="Q103">
            <v>3511.06</v>
          </cell>
          <cell r="R103">
            <v>3808</v>
          </cell>
          <cell r="S103">
            <v>31818</v>
          </cell>
          <cell r="T103">
            <v>44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129650</v>
          </cell>
          <cell r="AB103">
            <v>31818</v>
          </cell>
          <cell r="AC103">
            <v>68112.149999999994</v>
          </cell>
          <cell r="AD103">
            <v>28</v>
          </cell>
        </row>
        <row r="104">
          <cell r="A104">
            <v>230</v>
          </cell>
          <cell r="B104">
            <v>5</v>
          </cell>
          <cell r="D104" t="str">
            <v>Elburg</v>
          </cell>
          <cell r="E104">
            <v>22645</v>
          </cell>
          <cell r="F104">
            <v>5921</v>
          </cell>
          <cell r="G104">
            <v>3982</v>
          </cell>
          <cell r="H104">
            <v>1199</v>
          </cell>
          <cell r="I104">
            <v>2300</v>
          </cell>
          <cell r="J104">
            <v>1381.4</v>
          </cell>
          <cell r="K104">
            <v>174</v>
          </cell>
          <cell r="L104">
            <v>0.33206106870229007</v>
          </cell>
          <cell r="M104">
            <v>88.977017879822739</v>
          </cell>
          <cell r="N104">
            <v>1308</v>
          </cell>
          <cell r="O104">
            <v>145</v>
          </cell>
          <cell r="P104">
            <v>9063</v>
          </cell>
          <cell r="Q104">
            <v>0</v>
          </cell>
          <cell r="R104">
            <v>1742.4</v>
          </cell>
          <cell r="S104">
            <v>6382</v>
          </cell>
          <cell r="T104">
            <v>209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8900</v>
          </cell>
          <cell r="AB104">
            <v>6382</v>
          </cell>
          <cell r="AC104">
            <v>5961.7139999999999</v>
          </cell>
          <cell r="AD104">
            <v>5</v>
          </cell>
        </row>
        <row r="105">
          <cell r="A105">
            <v>232</v>
          </cell>
          <cell r="B105">
            <v>5</v>
          </cell>
          <cell r="D105" t="str">
            <v>Epe</v>
          </cell>
          <cell r="E105">
            <v>32351</v>
          </cell>
          <cell r="F105">
            <v>7089</v>
          </cell>
          <cell r="G105">
            <v>7401</v>
          </cell>
          <cell r="H105">
            <v>2394</v>
          </cell>
          <cell r="I105">
            <v>3920</v>
          </cell>
          <cell r="J105">
            <v>2447.6</v>
          </cell>
          <cell r="K105">
            <v>376</v>
          </cell>
          <cell r="L105">
            <v>0.51790633608815428</v>
          </cell>
          <cell r="M105">
            <v>173.94559097153896</v>
          </cell>
          <cell r="N105">
            <v>2230</v>
          </cell>
          <cell r="O105">
            <v>1195</v>
          </cell>
          <cell r="P105">
            <v>14085</v>
          </cell>
          <cell r="Q105">
            <v>182.16</v>
          </cell>
          <cell r="R105">
            <v>813.6</v>
          </cell>
          <cell r="S105">
            <v>15610</v>
          </cell>
          <cell r="T105">
            <v>127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13680</v>
          </cell>
          <cell r="AB105">
            <v>15610</v>
          </cell>
          <cell r="AC105">
            <v>10203.732</v>
          </cell>
          <cell r="AD105">
            <v>14</v>
          </cell>
        </row>
        <row r="106">
          <cell r="A106">
            <v>233</v>
          </cell>
          <cell r="B106">
            <v>5</v>
          </cell>
          <cell r="D106" t="str">
            <v>Ermelo</v>
          </cell>
          <cell r="E106">
            <v>26045</v>
          </cell>
          <cell r="F106">
            <v>5913</v>
          </cell>
          <cell r="G106">
            <v>5561</v>
          </cell>
          <cell r="H106">
            <v>1769</v>
          </cell>
          <cell r="I106">
            <v>2980</v>
          </cell>
          <cell r="J106">
            <v>1486.1</v>
          </cell>
          <cell r="K106">
            <v>258</v>
          </cell>
          <cell r="L106">
            <v>0.42434210526315791</v>
          </cell>
          <cell r="M106">
            <v>125.34561461639852</v>
          </cell>
          <cell r="N106">
            <v>2121</v>
          </cell>
          <cell r="O106">
            <v>530</v>
          </cell>
          <cell r="P106">
            <v>11846</v>
          </cell>
          <cell r="Q106">
            <v>1231.76</v>
          </cell>
          <cell r="R106">
            <v>1857.6000000000001</v>
          </cell>
          <cell r="S106">
            <v>8562</v>
          </cell>
          <cell r="T106">
            <v>170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16380</v>
          </cell>
          <cell r="AB106">
            <v>8562</v>
          </cell>
          <cell r="AC106">
            <v>12235.040999999999</v>
          </cell>
          <cell r="AD106">
            <v>8</v>
          </cell>
        </row>
        <row r="107">
          <cell r="A107">
            <v>236</v>
          </cell>
          <cell r="B107">
            <v>5</v>
          </cell>
          <cell r="D107" t="str">
            <v>Geldermalsen</v>
          </cell>
          <cell r="E107">
            <v>26300</v>
          </cell>
          <cell r="F107">
            <v>6757</v>
          </cell>
          <cell r="G107">
            <v>4496</v>
          </cell>
          <cell r="H107">
            <v>1345</v>
          </cell>
          <cell r="I107">
            <v>2450</v>
          </cell>
          <cell r="J107">
            <v>1398</v>
          </cell>
          <cell r="K107">
            <v>194</v>
          </cell>
          <cell r="L107">
            <v>0.35661764705882354</v>
          </cell>
          <cell r="M107">
            <v>97.810956301133174</v>
          </cell>
          <cell r="N107">
            <v>1234</v>
          </cell>
          <cell r="O107">
            <v>500</v>
          </cell>
          <cell r="P107">
            <v>10541</v>
          </cell>
          <cell r="Q107">
            <v>0</v>
          </cell>
          <cell r="R107">
            <v>776.80000000000007</v>
          </cell>
          <cell r="S107">
            <v>9990</v>
          </cell>
          <cell r="T107">
            <v>183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8810</v>
          </cell>
          <cell r="AB107">
            <v>12487.5</v>
          </cell>
          <cell r="AC107">
            <v>6080.56</v>
          </cell>
          <cell r="AD107">
            <v>8</v>
          </cell>
        </row>
        <row r="108">
          <cell r="A108">
            <v>241</v>
          </cell>
          <cell r="B108">
            <v>5</v>
          </cell>
          <cell r="D108" t="str">
            <v>Groesbeek</v>
          </cell>
          <cell r="E108">
            <v>18977</v>
          </cell>
          <cell r="F108">
            <v>3874</v>
          </cell>
          <cell r="G108">
            <v>4173</v>
          </cell>
          <cell r="H108">
            <v>1353</v>
          </cell>
          <cell r="I108">
            <v>2690</v>
          </cell>
          <cell r="J108">
            <v>1856.4</v>
          </cell>
          <cell r="K108">
            <v>275</v>
          </cell>
          <cell r="L108">
            <v>0.44</v>
          </cell>
          <cell r="M108">
            <v>132.50108776899737</v>
          </cell>
          <cell r="N108">
            <v>1695</v>
          </cell>
          <cell r="O108">
            <v>215</v>
          </cell>
          <cell r="P108">
            <v>8725</v>
          </cell>
          <cell r="Q108">
            <v>1546.42</v>
          </cell>
          <cell r="R108">
            <v>253.60000000000002</v>
          </cell>
          <cell r="S108">
            <v>4415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6720</v>
          </cell>
          <cell r="AB108">
            <v>4415</v>
          </cell>
          <cell r="AC108">
            <v>5960.24</v>
          </cell>
          <cell r="AD108">
            <v>7</v>
          </cell>
        </row>
        <row r="109">
          <cell r="A109">
            <v>243</v>
          </cell>
          <cell r="B109">
            <v>5</v>
          </cell>
          <cell r="D109" t="str">
            <v>Harderwijk</v>
          </cell>
          <cell r="E109">
            <v>45732</v>
          </cell>
          <cell r="F109">
            <v>11484</v>
          </cell>
          <cell r="G109">
            <v>7287</v>
          </cell>
          <cell r="H109">
            <v>2278</v>
          </cell>
          <cell r="I109">
            <v>5450</v>
          </cell>
          <cell r="J109">
            <v>3521.3</v>
          </cell>
          <cell r="K109">
            <v>655</v>
          </cell>
          <cell r="L109">
            <v>0.65174129353233834</v>
          </cell>
          <cell r="M109">
            <v>281.92262532311224</v>
          </cell>
          <cell r="N109">
            <v>3273</v>
          </cell>
          <cell r="O109">
            <v>3745</v>
          </cell>
          <cell r="P109">
            <v>19554</v>
          </cell>
          <cell r="Q109">
            <v>1172.58</v>
          </cell>
          <cell r="R109">
            <v>3029.6000000000004</v>
          </cell>
          <cell r="S109">
            <v>3864</v>
          </cell>
          <cell r="T109">
            <v>963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45630</v>
          </cell>
          <cell r="AB109">
            <v>3864</v>
          </cell>
          <cell r="AC109">
            <v>28564.046999999999</v>
          </cell>
          <cell r="AD109">
            <v>2</v>
          </cell>
        </row>
        <row r="110">
          <cell r="A110">
            <v>244</v>
          </cell>
          <cell r="B110">
            <v>5</v>
          </cell>
          <cell r="D110" t="str">
            <v>Hattem</v>
          </cell>
          <cell r="E110">
            <v>11732</v>
          </cell>
          <cell r="F110">
            <v>2839</v>
          </cell>
          <cell r="G110">
            <v>2462</v>
          </cell>
          <cell r="H110">
            <v>830</v>
          </cell>
          <cell r="I110">
            <v>1310</v>
          </cell>
          <cell r="J110">
            <v>793.19999999999993</v>
          </cell>
          <cell r="K110">
            <v>92</v>
          </cell>
          <cell r="L110">
            <v>0.20814479638009051</v>
          </cell>
          <cell r="M110">
            <v>51.108767714549813</v>
          </cell>
          <cell r="N110">
            <v>611</v>
          </cell>
          <cell r="O110">
            <v>115</v>
          </cell>
          <cell r="P110">
            <v>4954</v>
          </cell>
          <cell r="Q110">
            <v>0</v>
          </cell>
          <cell r="R110">
            <v>168</v>
          </cell>
          <cell r="S110">
            <v>2308</v>
          </cell>
          <cell r="T110">
            <v>107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3030</v>
          </cell>
          <cell r="AB110">
            <v>2308</v>
          </cell>
          <cell r="AC110">
            <v>4284.2719999999999</v>
          </cell>
          <cell r="AD110">
            <v>2</v>
          </cell>
        </row>
        <row r="111">
          <cell r="A111">
            <v>246</v>
          </cell>
          <cell r="B111">
            <v>5</v>
          </cell>
          <cell r="D111" t="str">
            <v>Heerde</v>
          </cell>
          <cell r="E111">
            <v>18490</v>
          </cell>
          <cell r="F111">
            <v>4207</v>
          </cell>
          <cell r="G111">
            <v>3907</v>
          </cell>
          <cell r="H111">
            <v>1191</v>
          </cell>
          <cell r="I111">
            <v>2000</v>
          </cell>
          <cell r="J111">
            <v>1217.6999999999998</v>
          </cell>
          <cell r="K111">
            <v>143</v>
          </cell>
          <cell r="L111">
            <v>0.29006085192697767</v>
          </cell>
          <cell r="M111">
            <v>75.014004916657498</v>
          </cell>
          <cell r="N111">
            <v>1101</v>
          </cell>
          <cell r="O111">
            <v>130</v>
          </cell>
          <cell r="P111">
            <v>7725</v>
          </cell>
          <cell r="Q111">
            <v>134.94</v>
          </cell>
          <cell r="R111">
            <v>784</v>
          </cell>
          <cell r="S111">
            <v>7873</v>
          </cell>
          <cell r="T111">
            <v>169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5730</v>
          </cell>
          <cell r="AB111">
            <v>7873</v>
          </cell>
          <cell r="AC111">
            <v>4498.2250000000004</v>
          </cell>
          <cell r="AD111">
            <v>8</v>
          </cell>
        </row>
        <row r="112">
          <cell r="A112">
            <v>252</v>
          </cell>
          <cell r="B112">
            <v>5</v>
          </cell>
          <cell r="D112" t="str">
            <v>Heumen</v>
          </cell>
          <cell r="E112">
            <v>16334</v>
          </cell>
          <cell r="F112">
            <v>3916</v>
          </cell>
          <cell r="G112">
            <v>3382</v>
          </cell>
          <cell r="H112">
            <v>1091</v>
          </cell>
          <cell r="I112">
            <v>1610</v>
          </cell>
          <cell r="J112">
            <v>929</v>
          </cell>
          <cell r="K112">
            <v>192</v>
          </cell>
          <cell r="L112">
            <v>0.35424354243542433</v>
          </cell>
          <cell r="M112">
            <v>96.933092616460129</v>
          </cell>
          <cell r="N112">
            <v>928</v>
          </cell>
          <cell r="O112">
            <v>230</v>
          </cell>
          <cell r="P112">
            <v>6997</v>
          </cell>
          <cell r="Q112">
            <v>0</v>
          </cell>
          <cell r="R112">
            <v>0</v>
          </cell>
          <cell r="S112">
            <v>3982</v>
          </cell>
          <cell r="T112">
            <v>172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3830</v>
          </cell>
          <cell r="AB112">
            <v>3982</v>
          </cell>
          <cell r="AC112">
            <v>5114.3100000000004</v>
          </cell>
          <cell r="AD112">
            <v>5</v>
          </cell>
        </row>
        <row r="113">
          <cell r="A113">
            <v>733</v>
          </cell>
          <cell r="B113">
            <v>5</v>
          </cell>
          <cell r="D113" t="str">
            <v>Lingewaal</v>
          </cell>
          <cell r="E113">
            <v>11060</v>
          </cell>
          <cell r="F113">
            <v>2652</v>
          </cell>
          <cell r="G113">
            <v>1904</v>
          </cell>
          <cell r="H113">
            <v>540</v>
          </cell>
          <cell r="I113">
            <v>1020</v>
          </cell>
          <cell r="J113">
            <v>572.59999999999991</v>
          </cell>
          <cell r="K113">
            <v>77</v>
          </cell>
          <cell r="L113">
            <v>0.18032786885245902</v>
          </cell>
          <cell r="M113">
            <v>43.777094195347097</v>
          </cell>
          <cell r="N113">
            <v>490</v>
          </cell>
          <cell r="O113">
            <v>215</v>
          </cell>
          <cell r="P113">
            <v>4407</v>
          </cell>
          <cell r="Q113">
            <v>0</v>
          </cell>
          <cell r="R113">
            <v>0</v>
          </cell>
          <cell r="S113">
            <v>5039</v>
          </cell>
          <cell r="T113">
            <v>410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320</v>
          </cell>
          <cell r="AB113">
            <v>6550.7</v>
          </cell>
          <cell r="AC113">
            <v>1377.992</v>
          </cell>
          <cell r="AD113">
            <v>8</v>
          </cell>
        </row>
        <row r="114">
          <cell r="A114">
            <v>1705</v>
          </cell>
          <cell r="B114">
            <v>5</v>
          </cell>
          <cell r="D114" t="str">
            <v>Lingewaard</v>
          </cell>
          <cell r="E114">
            <v>45776</v>
          </cell>
          <cell r="F114">
            <v>11037</v>
          </cell>
          <cell r="G114">
            <v>7951</v>
          </cell>
          <cell r="H114">
            <v>2353</v>
          </cell>
          <cell r="I114">
            <v>5060</v>
          </cell>
          <cell r="J114">
            <v>3171.3999999999996</v>
          </cell>
          <cell r="K114">
            <v>400</v>
          </cell>
          <cell r="L114">
            <v>0.53333333333333333</v>
          </cell>
          <cell r="M114">
            <v>183.56597799624461</v>
          </cell>
          <cell r="N114">
            <v>2670</v>
          </cell>
          <cell r="O114">
            <v>560</v>
          </cell>
          <cell r="P114">
            <v>19285</v>
          </cell>
          <cell r="Q114">
            <v>641.52</v>
          </cell>
          <cell r="R114">
            <v>2156.8000000000002</v>
          </cell>
          <cell r="S114">
            <v>6225</v>
          </cell>
          <cell r="T114">
            <v>689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13750</v>
          </cell>
          <cell r="AB114">
            <v>6287.25</v>
          </cell>
          <cell r="AC114">
            <v>16827.425999999999</v>
          </cell>
          <cell r="AD114">
            <v>5</v>
          </cell>
        </row>
        <row r="115">
          <cell r="A115">
            <v>262</v>
          </cell>
          <cell r="B115">
            <v>5</v>
          </cell>
          <cell r="D115" t="str">
            <v>Lochem</v>
          </cell>
          <cell r="E115">
            <v>33248</v>
          </cell>
          <cell r="F115">
            <v>7194</v>
          </cell>
          <cell r="G115">
            <v>8290</v>
          </cell>
          <cell r="H115">
            <v>2695</v>
          </cell>
          <cell r="I115">
            <v>3740</v>
          </cell>
          <cell r="J115">
            <v>2200.1999999999998</v>
          </cell>
          <cell r="K115">
            <v>319</v>
          </cell>
          <cell r="L115">
            <v>0.47683109118086697</v>
          </cell>
          <cell r="M115">
            <v>150.76408429808373</v>
          </cell>
          <cell r="N115">
            <v>1877</v>
          </cell>
          <cell r="O115">
            <v>880</v>
          </cell>
          <cell r="P115">
            <v>14857</v>
          </cell>
          <cell r="Q115">
            <v>487.86</v>
          </cell>
          <cell r="R115">
            <v>1106.4000000000001</v>
          </cell>
          <cell r="S115">
            <v>21313</v>
          </cell>
          <cell r="T115">
            <v>281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13130</v>
          </cell>
          <cell r="AB115">
            <v>21313</v>
          </cell>
          <cell r="AC115">
            <v>8684.4719999999998</v>
          </cell>
          <cell r="AD115">
            <v>18</v>
          </cell>
        </row>
        <row r="116">
          <cell r="A116">
            <v>263</v>
          </cell>
          <cell r="B116">
            <v>5</v>
          </cell>
          <cell r="D116" t="str">
            <v>Maasdriel</v>
          </cell>
          <cell r="E116">
            <v>24156</v>
          </cell>
          <cell r="F116">
            <v>5685</v>
          </cell>
          <cell r="G116">
            <v>4000</v>
          </cell>
          <cell r="H116">
            <v>1170</v>
          </cell>
          <cell r="I116">
            <v>2530</v>
          </cell>
          <cell r="J116">
            <v>1531.6</v>
          </cell>
          <cell r="K116">
            <v>160</v>
          </cell>
          <cell r="L116">
            <v>0.31372549019607843</v>
          </cell>
          <cell r="M116">
            <v>82.715021108411591</v>
          </cell>
          <cell r="N116">
            <v>1288</v>
          </cell>
          <cell r="O116">
            <v>315</v>
          </cell>
          <cell r="P116">
            <v>9827</v>
          </cell>
          <cell r="Q116">
            <v>0</v>
          </cell>
          <cell r="R116">
            <v>0</v>
          </cell>
          <cell r="S116">
            <v>6615</v>
          </cell>
          <cell r="T116">
            <v>931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1650</v>
          </cell>
          <cell r="AB116">
            <v>7011.9000000000005</v>
          </cell>
          <cell r="AC116">
            <v>4652.5439999999999</v>
          </cell>
          <cell r="AD116">
            <v>14</v>
          </cell>
        </row>
        <row r="117">
          <cell r="A117">
            <v>265</v>
          </cell>
          <cell r="B117">
            <v>5</v>
          </cell>
          <cell r="D117" t="str">
            <v>Millingen aan de Rijn</v>
          </cell>
          <cell r="E117">
            <v>5876</v>
          </cell>
          <cell r="F117">
            <v>1299</v>
          </cell>
          <cell r="G117">
            <v>1064</v>
          </cell>
          <cell r="H117">
            <v>334</v>
          </cell>
          <cell r="I117">
            <v>800</v>
          </cell>
          <cell r="J117">
            <v>543.59999999999991</v>
          </cell>
          <cell r="K117">
            <v>97</v>
          </cell>
          <cell r="L117">
            <v>0.21700223713646533</v>
          </cell>
          <cell r="M117">
            <v>53.516956697309752</v>
          </cell>
          <cell r="N117">
            <v>415</v>
          </cell>
          <cell r="O117">
            <v>75</v>
          </cell>
          <cell r="P117">
            <v>2577</v>
          </cell>
          <cell r="Q117">
            <v>0</v>
          </cell>
          <cell r="R117">
            <v>0</v>
          </cell>
          <cell r="S117">
            <v>868</v>
          </cell>
          <cell r="T117">
            <v>160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860</v>
          </cell>
          <cell r="AB117">
            <v>868</v>
          </cell>
          <cell r="AC117">
            <v>1566.604</v>
          </cell>
          <cell r="AD117">
            <v>1</v>
          </cell>
        </row>
        <row r="118">
          <cell r="A118">
            <v>1955</v>
          </cell>
          <cell r="B118">
            <v>5</v>
          </cell>
          <cell r="D118" t="str">
            <v>Montferland</v>
          </cell>
          <cell r="E118">
            <v>34987</v>
          </cell>
          <cell r="F118">
            <v>7629</v>
          </cell>
          <cell r="G118">
            <v>7252</v>
          </cell>
          <cell r="H118">
            <v>2342</v>
          </cell>
          <cell r="I118">
            <v>4460</v>
          </cell>
          <cell r="J118">
            <v>2938.6</v>
          </cell>
          <cell r="K118">
            <v>493</v>
          </cell>
          <cell r="L118">
            <v>0.58481613285883749</v>
          </cell>
          <cell r="M118">
            <v>220.17946887691434</v>
          </cell>
          <cell r="N118">
            <v>2899</v>
          </cell>
          <cell r="O118">
            <v>560</v>
          </cell>
          <cell r="P118">
            <v>14745</v>
          </cell>
          <cell r="Q118">
            <v>1273.4000000000001</v>
          </cell>
          <cell r="R118">
            <v>516</v>
          </cell>
          <cell r="S118">
            <v>10569</v>
          </cell>
          <cell r="T118">
            <v>95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16400</v>
          </cell>
          <cell r="AB118">
            <v>10569</v>
          </cell>
          <cell r="AC118">
            <v>10954.08</v>
          </cell>
          <cell r="AD118">
            <v>10</v>
          </cell>
        </row>
        <row r="119">
          <cell r="A119">
            <v>1740</v>
          </cell>
          <cell r="B119">
            <v>5</v>
          </cell>
          <cell r="D119" t="str">
            <v>Neder-Betuwe</v>
          </cell>
          <cell r="E119">
            <v>22555</v>
          </cell>
          <cell r="F119">
            <v>6564</v>
          </cell>
          <cell r="G119">
            <v>3404</v>
          </cell>
          <cell r="H119">
            <v>1001</v>
          </cell>
          <cell r="I119">
            <v>2140</v>
          </cell>
          <cell r="J119">
            <v>1317.4</v>
          </cell>
          <cell r="K119">
            <v>191</v>
          </cell>
          <cell r="L119">
            <v>0.35304990757855825</v>
          </cell>
          <cell r="M119">
            <v>96.493715551010609</v>
          </cell>
          <cell r="N119">
            <v>1099</v>
          </cell>
          <cell r="O119">
            <v>300</v>
          </cell>
          <cell r="P119">
            <v>8273</v>
          </cell>
          <cell r="Q119">
            <v>201.86</v>
          </cell>
          <cell r="R119">
            <v>1188.8</v>
          </cell>
          <cell r="S119">
            <v>6079</v>
          </cell>
          <cell r="T119">
            <v>737</v>
          </cell>
          <cell r="U119">
            <v>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2230</v>
          </cell>
          <cell r="AB119">
            <v>6382.95</v>
          </cell>
          <cell r="AC119">
            <v>3224.5920000000001</v>
          </cell>
          <cell r="AD119">
            <v>10</v>
          </cell>
        </row>
        <row r="120">
          <cell r="A120">
            <v>304</v>
          </cell>
          <cell r="B120">
            <v>5</v>
          </cell>
          <cell r="D120" t="str">
            <v>Neerijnen</v>
          </cell>
          <cell r="E120">
            <v>12020</v>
          </cell>
          <cell r="F120">
            <v>3185</v>
          </cell>
          <cell r="G120">
            <v>1927</v>
          </cell>
          <cell r="H120">
            <v>541</v>
          </cell>
          <cell r="I120">
            <v>1060</v>
          </cell>
          <cell r="J120">
            <v>593.59999999999991</v>
          </cell>
          <cell r="K120">
            <v>85</v>
          </cell>
          <cell r="L120">
            <v>0.19540229885057472</v>
          </cell>
          <cell r="M120">
            <v>47.708357545613524</v>
          </cell>
          <cell r="N120">
            <v>551</v>
          </cell>
          <cell r="O120">
            <v>175</v>
          </cell>
          <cell r="P120">
            <v>4644</v>
          </cell>
          <cell r="Q120">
            <v>0</v>
          </cell>
          <cell r="R120">
            <v>0</v>
          </cell>
          <cell r="S120">
            <v>6604</v>
          </cell>
          <cell r="T120">
            <v>687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330</v>
          </cell>
          <cell r="AB120">
            <v>7858.7599999999993</v>
          </cell>
          <cell r="AC120">
            <v>844.18399999999997</v>
          </cell>
          <cell r="AD120">
            <v>10</v>
          </cell>
        </row>
        <row r="121">
          <cell r="A121">
            <v>267</v>
          </cell>
          <cell r="B121">
            <v>5</v>
          </cell>
          <cell r="D121" t="str">
            <v>Nijkerk</v>
          </cell>
          <cell r="E121">
            <v>40638</v>
          </cell>
          <cell r="F121">
            <v>10539</v>
          </cell>
          <cell r="G121">
            <v>6818</v>
          </cell>
          <cell r="H121">
            <v>2135</v>
          </cell>
          <cell r="I121">
            <v>3980</v>
          </cell>
          <cell r="J121">
            <v>2395.6</v>
          </cell>
          <cell r="K121">
            <v>259</v>
          </cell>
          <cell r="L121">
            <v>0.42528735632183906</v>
          </cell>
          <cell r="M121">
            <v>125.76818535567998</v>
          </cell>
          <cell r="N121">
            <v>1952</v>
          </cell>
          <cell r="O121">
            <v>1565</v>
          </cell>
          <cell r="P121">
            <v>16356</v>
          </cell>
          <cell r="Q121">
            <v>689.04</v>
          </cell>
          <cell r="R121">
            <v>1857.6000000000001</v>
          </cell>
          <cell r="S121">
            <v>6934</v>
          </cell>
          <cell r="T121">
            <v>266</v>
          </cell>
          <cell r="U121">
            <v>1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15660</v>
          </cell>
          <cell r="AB121">
            <v>6934</v>
          </cell>
          <cell r="AC121">
            <v>16398.54</v>
          </cell>
          <cell r="AD121">
            <v>9</v>
          </cell>
        </row>
        <row r="122">
          <cell r="A122">
            <v>268</v>
          </cell>
          <cell r="B122">
            <v>5</v>
          </cell>
          <cell r="D122" t="str">
            <v>Nijmegen</v>
          </cell>
          <cell r="E122">
            <v>168292</v>
          </cell>
          <cell r="F122">
            <v>34689</v>
          </cell>
          <cell r="G122">
            <v>24286</v>
          </cell>
          <cell r="H122">
            <v>7754</v>
          </cell>
          <cell r="I122">
            <v>28850</v>
          </cell>
          <cell r="J122">
            <v>21126.7</v>
          </cell>
          <cell r="K122">
            <v>6412</v>
          </cell>
          <cell r="L122">
            <v>0.94824016563146996</v>
          </cell>
          <cell r="M122">
            <v>2051.560633106465</v>
          </cell>
          <cell r="N122">
            <v>16267</v>
          </cell>
          <cell r="O122">
            <v>13115</v>
          </cell>
          <cell r="P122">
            <v>92612</v>
          </cell>
          <cell r="Q122">
            <v>5595.2800000000007</v>
          </cell>
          <cell r="R122">
            <v>11539.2</v>
          </cell>
          <cell r="S122">
            <v>5359</v>
          </cell>
          <cell r="T122">
            <v>401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342030</v>
          </cell>
          <cell r="AB122">
            <v>5359</v>
          </cell>
          <cell r="AC122">
            <v>182501.579</v>
          </cell>
          <cell r="AD122">
            <v>3</v>
          </cell>
        </row>
        <row r="123">
          <cell r="A123">
            <v>302</v>
          </cell>
          <cell r="B123">
            <v>5</v>
          </cell>
          <cell r="D123" t="str">
            <v>Nunspeet</v>
          </cell>
          <cell r="E123">
            <v>26680</v>
          </cell>
          <cell r="F123">
            <v>6918</v>
          </cell>
          <cell r="G123">
            <v>4859</v>
          </cell>
          <cell r="H123">
            <v>1556</v>
          </cell>
          <cell r="I123">
            <v>2760</v>
          </cell>
          <cell r="J123">
            <v>1642.8</v>
          </cell>
          <cell r="K123">
            <v>234</v>
          </cell>
          <cell r="L123">
            <v>0.40068493150684931</v>
          </cell>
          <cell r="M123">
            <v>115.13776528249937</v>
          </cell>
          <cell r="N123">
            <v>1575</v>
          </cell>
          <cell r="O123">
            <v>250</v>
          </cell>
          <cell r="P123">
            <v>10718</v>
          </cell>
          <cell r="Q123">
            <v>2282.96</v>
          </cell>
          <cell r="R123">
            <v>254.4</v>
          </cell>
          <cell r="S123">
            <v>12879</v>
          </cell>
          <cell r="T123">
            <v>74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16310</v>
          </cell>
          <cell r="AB123">
            <v>12879</v>
          </cell>
          <cell r="AC123">
            <v>8635.9560000000001</v>
          </cell>
          <cell r="AD123">
            <v>8</v>
          </cell>
        </row>
        <row r="124">
          <cell r="A124">
            <v>269</v>
          </cell>
          <cell r="B124">
            <v>5</v>
          </cell>
          <cell r="D124" t="str">
            <v>Oldebroek</v>
          </cell>
          <cell r="E124">
            <v>22835</v>
          </cell>
          <cell r="F124">
            <v>5804</v>
          </cell>
          <cell r="G124">
            <v>3740</v>
          </cell>
          <cell r="H124">
            <v>1268</v>
          </cell>
          <cell r="I124">
            <v>2260</v>
          </cell>
          <cell r="J124">
            <v>1321.5</v>
          </cell>
          <cell r="K124">
            <v>166</v>
          </cell>
          <cell r="L124">
            <v>0.32170542635658916</v>
          </cell>
          <cell r="M124">
            <v>85.407111987583676</v>
          </cell>
          <cell r="N124">
            <v>1242</v>
          </cell>
          <cell r="O124">
            <v>125</v>
          </cell>
          <cell r="P124">
            <v>8827</v>
          </cell>
          <cell r="Q124">
            <v>0</v>
          </cell>
          <cell r="R124">
            <v>284</v>
          </cell>
          <cell r="S124">
            <v>9769</v>
          </cell>
          <cell r="T124">
            <v>115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8130</v>
          </cell>
          <cell r="AB124">
            <v>9769</v>
          </cell>
          <cell r="AC124">
            <v>5706.08</v>
          </cell>
          <cell r="AD124">
            <v>10</v>
          </cell>
        </row>
        <row r="125">
          <cell r="A125">
            <v>1586</v>
          </cell>
          <cell r="B125">
            <v>5</v>
          </cell>
          <cell r="D125" t="str">
            <v>Oost Gelre</v>
          </cell>
          <cell r="E125">
            <v>29700</v>
          </cell>
          <cell r="F125">
            <v>7148</v>
          </cell>
          <cell r="G125">
            <v>5572</v>
          </cell>
          <cell r="H125">
            <v>1796</v>
          </cell>
          <cell r="I125">
            <v>3670</v>
          </cell>
          <cell r="J125">
            <v>2376.8000000000002</v>
          </cell>
          <cell r="K125">
            <v>265</v>
          </cell>
          <cell r="L125">
            <v>0.43089430894308944</v>
          </cell>
          <cell r="M125">
            <v>128.29918875992271</v>
          </cell>
          <cell r="N125">
            <v>1964</v>
          </cell>
          <cell r="O125">
            <v>500</v>
          </cell>
          <cell r="P125">
            <v>12724</v>
          </cell>
          <cell r="Q125">
            <v>739.2</v>
          </cell>
          <cell r="R125">
            <v>1526.4</v>
          </cell>
          <cell r="S125">
            <v>10963</v>
          </cell>
          <cell r="T125">
            <v>49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18600</v>
          </cell>
          <cell r="AB125">
            <v>10963</v>
          </cell>
          <cell r="AC125">
            <v>9272.2440000000006</v>
          </cell>
          <cell r="AD125">
            <v>7</v>
          </cell>
        </row>
        <row r="126">
          <cell r="A126">
            <v>1509</v>
          </cell>
          <cell r="B126">
            <v>5</v>
          </cell>
          <cell r="D126" t="str">
            <v>Oude IJsselstreek</v>
          </cell>
          <cell r="E126">
            <v>39595</v>
          </cell>
          <cell r="F126">
            <v>8888</v>
          </cell>
          <cell r="G126">
            <v>8190</v>
          </cell>
          <cell r="H126">
            <v>2574</v>
          </cell>
          <cell r="I126">
            <v>5650</v>
          </cell>
          <cell r="J126">
            <v>3914.6</v>
          </cell>
          <cell r="K126">
            <v>480</v>
          </cell>
          <cell r="L126">
            <v>0.57831325301204817</v>
          </cell>
          <cell r="M126">
            <v>215.11954791161341</v>
          </cell>
          <cell r="N126">
            <v>2911</v>
          </cell>
          <cell r="O126">
            <v>1885</v>
          </cell>
          <cell r="P126">
            <v>17366</v>
          </cell>
          <cell r="Q126">
            <v>231.82</v>
          </cell>
          <cell r="R126">
            <v>1850.4</v>
          </cell>
          <cell r="S126">
            <v>13632</v>
          </cell>
          <cell r="T126">
            <v>163</v>
          </cell>
          <cell r="U126">
            <v>1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27450</v>
          </cell>
          <cell r="AB126">
            <v>13632</v>
          </cell>
          <cell r="AC126">
            <v>11262.745999999999</v>
          </cell>
          <cell r="AD126">
            <v>11</v>
          </cell>
        </row>
        <row r="127">
          <cell r="A127">
            <v>1734</v>
          </cell>
          <cell r="B127">
            <v>5</v>
          </cell>
          <cell r="D127" t="str">
            <v>Overbetuwe</v>
          </cell>
          <cell r="E127">
            <v>46665</v>
          </cell>
          <cell r="F127">
            <v>12018</v>
          </cell>
          <cell r="G127">
            <v>7614</v>
          </cell>
          <cell r="H127">
            <v>2255</v>
          </cell>
          <cell r="I127">
            <v>4530</v>
          </cell>
          <cell r="J127">
            <v>2647.5</v>
          </cell>
          <cell r="K127">
            <v>434</v>
          </cell>
          <cell r="L127">
            <v>0.5535714285714286</v>
          </cell>
          <cell r="M127">
            <v>197.06797986447839</v>
          </cell>
          <cell r="N127">
            <v>2473</v>
          </cell>
          <cell r="O127">
            <v>845</v>
          </cell>
          <cell r="P127">
            <v>19162</v>
          </cell>
          <cell r="Q127">
            <v>588.20000000000005</v>
          </cell>
          <cell r="R127">
            <v>1876</v>
          </cell>
          <cell r="S127">
            <v>10920</v>
          </cell>
          <cell r="T127">
            <v>588</v>
          </cell>
          <cell r="U127">
            <v>1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14090</v>
          </cell>
          <cell r="AB127">
            <v>11138.4</v>
          </cell>
          <cell r="AC127">
            <v>14401.125</v>
          </cell>
          <cell r="AD127">
            <v>12</v>
          </cell>
        </row>
        <row r="128">
          <cell r="A128">
            <v>273</v>
          </cell>
          <cell r="B128">
            <v>5</v>
          </cell>
          <cell r="D128" t="str">
            <v>Putten</v>
          </cell>
          <cell r="E128">
            <v>23872</v>
          </cell>
          <cell r="F128">
            <v>6013</v>
          </cell>
          <cell r="G128">
            <v>4325</v>
          </cell>
          <cell r="H128">
            <v>1380</v>
          </cell>
          <cell r="I128">
            <v>2430</v>
          </cell>
          <cell r="J128">
            <v>1318.3999999999999</v>
          </cell>
          <cell r="K128">
            <v>167</v>
          </cell>
          <cell r="L128">
            <v>0.32301740812379109</v>
          </cell>
          <cell r="M128">
            <v>85.85455269977561</v>
          </cell>
          <cell r="N128">
            <v>1158</v>
          </cell>
          <cell r="O128">
            <v>265</v>
          </cell>
          <cell r="P128">
            <v>9522</v>
          </cell>
          <cell r="Q128">
            <v>0</v>
          </cell>
          <cell r="R128">
            <v>402.40000000000003</v>
          </cell>
          <cell r="S128">
            <v>8519</v>
          </cell>
          <cell r="T128">
            <v>232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13210</v>
          </cell>
          <cell r="AB128">
            <v>8519</v>
          </cell>
          <cell r="AC128">
            <v>9448.6</v>
          </cell>
          <cell r="AD128">
            <v>6</v>
          </cell>
        </row>
        <row r="129">
          <cell r="A129">
            <v>274</v>
          </cell>
          <cell r="B129">
            <v>5</v>
          </cell>
          <cell r="D129" t="str">
            <v>Renkum</v>
          </cell>
          <cell r="E129">
            <v>31580</v>
          </cell>
          <cell r="F129">
            <v>6648</v>
          </cell>
          <cell r="G129">
            <v>7969</v>
          </cell>
          <cell r="H129">
            <v>2676</v>
          </cell>
          <cell r="I129">
            <v>4080</v>
          </cell>
          <cell r="J129">
            <v>2614.5</v>
          </cell>
          <cell r="K129">
            <v>467</v>
          </cell>
          <cell r="L129">
            <v>0.57160342717258261</v>
          </cell>
          <cell r="M129">
            <v>210.04177808062141</v>
          </cell>
          <cell r="N129">
            <v>2177</v>
          </cell>
          <cell r="O129">
            <v>715</v>
          </cell>
          <cell r="P129">
            <v>15409</v>
          </cell>
          <cell r="Q129">
            <v>1588.1399999999999</v>
          </cell>
          <cell r="R129">
            <v>916.80000000000007</v>
          </cell>
          <cell r="S129">
            <v>4596</v>
          </cell>
          <cell r="T129">
            <v>127</v>
          </cell>
          <cell r="U129">
            <v>1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10810</v>
          </cell>
          <cell r="AB129">
            <v>4596</v>
          </cell>
          <cell r="AC129">
            <v>12735.195</v>
          </cell>
          <cell r="AD129">
            <v>5</v>
          </cell>
        </row>
        <row r="130">
          <cell r="A130">
            <v>275</v>
          </cell>
          <cell r="B130">
            <v>5</v>
          </cell>
          <cell r="D130" t="str">
            <v>Rheden</v>
          </cell>
          <cell r="E130">
            <v>43640</v>
          </cell>
          <cell r="F130">
            <v>8954</v>
          </cell>
          <cell r="G130">
            <v>10741</v>
          </cell>
          <cell r="H130">
            <v>3807</v>
          </cell>
          <cell r="I130">
            <v>6830</v>
          </cell>
          <cell r="J130">
            <v>4730.2</v>
          </cell>
          <cell r="K130">
            <v>783</v>
          </cell>
          <cell r="L130">
            <v>0.69108561341571051</v>
          </cell>
          <cell r="M130">
            <v>329.28559545856115</v>
          </cell>
          <cell r="N130">
            <v>3559</v>
          </cell>
          <cell r="O130">
            <v>1660</v>
          </cell>
          <cell r="P130">
            <v>21589</v>
          </cell>
          <cell r="Q130">
            <v>421.74</v>
          </cell>
          <cell r="R130">
            <v>1321.6000000000001</v>
          </cell>
          <cell r="S130">
            <v>8174</v>
          </cell>
          <cell r="T130">
            <v>261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16970</v>
          </cell>
          <cell r="AB130">
            <v>8174</v>
          </cell>
          <cell r="AC130">
            <v>29397.200000000001</v>
          </cell>
          <cell r="AD130">
            <v>8</v>
          </cell>
        </row>
        <row r="131">
          <cell r="A131">
            <v>196</v>
          </cell>
          <cell r="B131">
            <v>5</v>
          </cell>
          <cell r="D131" t="str">
            <v>Rijnwaarden</v>
          </cell>
          <cell r="E131">
            <v>10917</v>
          </cell>
          <cell r="F131">
            <v>2449</v>
          </cell>
          <cell r="G131">
            <v>1963</v>
          </cell>
          <cell r="H131">
            <v>600</v>
          </cell>
          <cell r="I131">
            <v>1510</v>
          </cell>
          <cell r="J131">
            <v>1032.2</v>
          </cell>
          <cell r="K131">
            <v>163</v>
          </cell>
          <cell r="L131">
            <v>0.31773879142300193</v>
          </cell>
          <cell r="M131">
            <v>84.062676943823732</v>
          </cell>
          <cell r="N131">
            <v>880</v>
          </cell>
          <cell r="O131">
            <v>85</v>
          </cell>
          <cell r="P131">
            <v>4754</v>
          </cell>
          <cell r="Q131">
            <v>0</v>
          </cell>
          <cell r="R131">
            <v>0</v>
          </cell>
          <cell r="S131">
            <v>3969</v>
          </cell>
          <cell r="T131">
            <v>842</v>
          </cell>
          <cell r="U131">
            <v>1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1370</v>
          </cell>
          <cell r="AB131">
            <v>3969</v>
          </cell>
          <cell r="AC131">
            <v>1791.75</v>
          </cell>
          <cell r="AD131">
            <v>6</v>
          </cell>
        </row>
        <row r="132">
          <cell r="A132">
            <v>277</v>
          </cell>
          <cell r="B132">
            <v>5</v>
          </cell>
          <cell r="D132" t="str">
            <v>Rozendaal</v>
          </cell>
          <cell r="E132">
            <v>1503</v>
          </cell>
          <cell r="F132">
            <v>378</v>
          </cell>
          <cell r="G132">
            <v>409</v>
          </cell>
          <cell r="H132">
            <v>150</v>
          </cell>
          <cell r="I132">
            <v>70</v>
          </cell>
          <cell r="J132">
            <v>7.2999999999999972</v>
          </cell>
          <cell r="K132">
            <v>3</v>
          </cell>
          <cell r="L132">
            <v>8.4985835694051E-3</v>
          </cell>
          <cell r="M132">
            <v>2.6007313427347603</v>
          </cell>
          <cell r="N132">
            <v>29</v>
          </cell>
          <cell r="O132">
            <v>25</v>
          </cell>
          <cell r="P132">
            <v>625</v>
          </cell>
          <cell r="Q132">
            <v>0</v>
          </cell>
          <cell r="R132">
            <v>752</v>
          </cell>
          <cell r="S132">
            <v>2790</v>
          </cell>
          <cell r="T132">
            <v>2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30</v>
          </cell>
          <cell r="AB132">
            <v>2790</v>
          </cell>
          <cell r="AC132">
            <v>534.20399999999995</v>
          </cell>
          <cell r="AD132">
            <v>1</v>
          </cell>
        </row>
        <row r="133">
          <cell r="A133">
            <v>279</v>
          </cell>
          <cell r="B133">
            <v>5</v>
          </cell>
          <cell r="D133" t="str">
            <v>Scherpenzeel</v>
          </cell>
          <cell r="E133">
            <v>9498</v>
          </cell>
          <cell r="F133">
            <v>2638</v>
          </cell>
          <cell r="G133">
            <v>1660</v>
          </cell>
          <cell r="H133">
            <v>499</v>
          </cell>
          <cell r="I133">
            <v>960</v>
          </cell>
          <cell r="J133">
            <v>577</v>
          </cell>
          <cell r="K133">
            <v>44</v>
          </cell>
          <cell r="L133">
            <v>0.1116751269035533</v>
          </cell>
          <cell r="M133">
            <v>26.903193082336969</v>
          </cell>
          <cell r="N133">
            <v>330</v>
          </cell>
          <cell r="O133">
            <v>105</v>
          </cell>
          <cell r="P133">
            <v>3737</v>
          </cell>
          <cell r="Q133">
            <v>0</v>
          </cell>
          <cell r="R133">
            <v>0</v>
          </cell>
          <cell r="S133">
            <v>1379</v>
          </cell>
          <cell r="T133">
            <v>3</v>
          </cell>
          <cell r="U133">
            <v>1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1380</v>
          </cell>
          <cell r="AB133">
            <v>1379</v>
          </cell>
          <cell r="AC133">
            <v>3282.31</v>
          </cell>
          <cell r="AD133">
            <v>2</v>
          </cell>
        </row>
        <row r="134">
          <cell r="A134">
            <v>281</v>
          </cell>
          <cell r="B134">
            <v>5</v>
          </cell>
          <cell r="D134" t="str">
            <v>Tiel</v>
          </cell>
          <cell r="E134">
            <v>41775</v>
          </cell>
          <cell r="F134">
            <v>10300</v>
          </cell>
          <cell r="G134">
            <v>6420</v>
          </cell>
          <cell r="H134">
            <v>1871</v>
          </cell>
          <cell r="I134">
            <v>5420</v>
          </cell>
          <cell r="J134">
            <v>3667.8</v>
          </cell>
          <cell r="K134">
            <v>1002</v>
          </cell>
          <cell r="L134">
            <v>0.74112426035502954</v>
          </cell>
          <cell r="M134">
            <v>408.08902740741837</v>
          </cell>
          <cell r="N134">
            <v>3510</v>
          </cell>
          <cell r="O134">
            <v>5015</v>
          </cell>
          <cell r="P134">
            <v>18078</v>
          </cell>
          <cell r="Q134">
            <v>2333.64</v>
          </cell>
          <cell r="R134">
            <v>2124</v>
          </cell>
          <cell r="S134">
            <v>3222</v>
          </cell>
          <cell r="T134">
            <v>259</v>
          </cell>
          <cell r="U134">
            <v>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43240</v>
          </cell>
          <cell r="AB134">
            <v>3608.6400000000003</v>
          </cell>
          <cell r="AC134">
            <v>24127.794000000002</v>
          </cell>
          <cell r="AD134">
            <v>3</v>
          </cell>
        </row>
        <row r="135">
          <cell r="A135">
            <v>282</v>
          </cell>
          <cell r="B135">
            <v>5</v>
          </cell>
          <cell r="D135" t="str">
            <v>Ubbergen</v>
          </cell>
          <cell r="E135">
            <v>9451</v>
          </cell>
          <cell r="F135">
            <v>1966</v>
          </cell>
          <cell r="G135">
            <v>2249</v>
          </cell>
          <cell r="H135">
            <v>743</v>
          </cell>
          <cell r="I135">
            <v>1290</v>
          </cell>
          <cell r="J135">
            <v>861</v>
          </cell>
          <cell r="K135">
            <v>136</v>
          </cell>
          <cell r="L135">
            <v>0.27983539094650206</v>
          </cell>
          <cell r="M135">
            <v>71.808995275125909</v>
          </cell>
          <cell r="N135">
            <v>583</v>
          </cell>
          <cell r="O135">
            <v>125</v>
          </cell>
          <cell r="P135">
            <v>4538</v>
          </cell>
          <cell r="Q135">
            <v>1512.02</v>
          </cell>
          <cell r="R135">
            <v>448</v>
          </cell>
          <cell r="S135">
            <v>3381</v>
          </cell>
          <cell r="T135">
            <v>508</v>
          </cell>
          <cell r="U135">
            <v>1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410</v>
          </cell>
          <cell r="AB135">
            <v>3414.81</v>
          </cell>
          <cell r="AC135">
            <v>1621.62</v>
          </cell>
          <cell r="AD135">
            <v>7</v>
          </cell>
        </row>
        <row r="136">
          <cell r="A136">
            <v>285</v>
          </cell>
          <cell r="B136">
            <v>5</v>
          </cell>
          <cell r="D136" t="str">
            <v>Voorst</v>
          </cell>
          <cell r="E136">
            <v>23767</v>
          </cell>
          <cell r="F136">
            <v>5284</v>
          </cell>
          <cell r="G136">
            <v>4955</v>
          </cell>
          <cell r="H136">
            <v>1588</v>
          </cell>
          <cell r="I136">
            <v>2560</v>
          </cell>
          <cell r="J136">
            <v>1597.4</v>
          </cell>
          <cell r="K136">
            <v>210</v>
          </cell>
          <cell r="L136">
            <v>0.375</v>
          </cell>
          <cell r="M136">
            <v>104.792641185316</v>
          </cell>
          <cell r="N136">
            <v>1608</v>
          </cell>
          <cell r="O136">
            <v>375</v>
          </cell>
          <cell r="P136">
            <v>10272</v>
          </cell>
          <cell r="Q136">
            <v>1207.54</v>
          </cell>
          <cell r="R136">
            <v>243.20000000000002</v>
          </cell>
          <cell r="S136">
            <v>12308</v>
          </cell>
          <cell r="T136">
            <v>339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5880</v>
          </cell>
          <cell r="AB136">
            <v>12308</v>
          </cell>
          <cell r="AC136">
            <v>5438.69</v>
          </cell>
          <cell r="AD136">
            <v>15</v>
          </cell>
        </row>
        <row r="137">
          <cell r="A137">
            <v>289</v>
          </cell>
          <cell r="B137">
            <v>5</v>
          </cell>
          <cell r="D137" t="str">
            <v>Wageningen</v>
          </cell>
          <cell r="E137">
            <v>37429</v>
          </cell>
          <cell r="F137">
            <v>7631</v>
          </cell>
          <cell r="G137">
            <v>5578</v>
          </cell>
          <cell r="H137">
            <v>1774</v>
          </cell>
          <cell r="I137">
            <v>4820</v>
          </cell>
          <cell r="J137">
            <v>2895.3999999999996</v>
          </cell>
          <cell r="K137">
            <v>592</v>
          </cell>
          <cell r="L137">
            <v>0.6284501061571125</v>
          </cell>
          <cell r="M137">
            <v>258.1783879989556</v>
          </cell>
          <cell r="N137">
            <v>2200</v>
          </cell>
          <cell r="O137">
            <v>1000</v>
          </cell>
          <cell r="P137">
            <v>21873</v>
          </cell>
          <cell r="Q137">
            <v>477.18</v>
          </cell>
          <cell r="R137">
            <v>1486.4</v>
          </cell>
          <cell r="S137">
            <v>3043</v>
          </cell>
          <cell r="T137">
            <v>193</v>
          </cell>
          <cell r="U137">
            <v>1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35130</v>
          </cell>
          <cell r="AB137">
            <v>3043</v>
          </cell>
          <cell r="AC137">
            <v>38915.411999999997</v>
          </cell>
          <cell r="AD137">
            <v>2</v>
          </cell>
        </row>
        <row r="138">
          <cell r="A138">
            <v>668</v>
          </cell>
          <cell r="B138">
            <v>5</v>
          </cell>
          <cell r="D138" t="str">
            <v>West Maas en Waal</v>
          </cell>
          <cell r="E138">
            <v>18419</v>
          </cell>
          <cell r="F138">
            <v>4107</v>
          </cell>
          <cell r="G138">
            <v>3370</v>
          </cell>
          <cell r="H138">
            <v>1034</v>
          </cell>
          <cell r="I138">
            <v>2150</v>
          </cell>
          <cell r="J138">
            <v>1373.1999999999998</v>
          </cell>
          <cell r="K138">
            <v>160</v>
          </cell>
          <cell r="L138">
            <v>0.31372549019607843</v>
          </cell>
          <cell r="M138">
            <v>82.715021108411591</v>
          </cell>
          <cell r="N138">
            <v>1055</v>
          </cell>
          <cell r="O138">
            <v>160</v>
          </cell>
          <cell r="P138">
            <v>7737</v>
          </cell>
          <cell r="Q138">
            <v>0</v>
          </cell>
          <cell r="R138">
            <v>266.40000000000003</v>
          </cell>
          <cell r="S138">
            <v>7735</v>
          </cell>
          <cell r="T138">
            <v>786</v>
          </cell>
          <cell r="U138">
            <v>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2180</v>
          </cell>
          <cell r="AB138">
            <v>8199.1</v>
          </cell>
          <cell r="AC138">
            <v>2866.3919999999998</v>
          </cell>
          <cell r="AD138">
            <v>11</v>
          </cell>
        </row>
        <row r="139">
          <cell r="A139">
            <v>293</v>
          </cell>
          <cell r="B139">
            <v>5</v>
          </cell>
          <cell r="D139" t="str">
            <v>Westervoort</v>
          </cell>
          <cell r="E139">
            <v>15138</v>
          </cell>
          <cell r="F139">
            <v>3400</v>
          </cell>
          <cell r="G139">
            <v>2209</v>
          </cell>
          <cell r="H139">
            <v>628</v>
          </cell>
          <cell r="I139">
            <v>1860</v>
          </cell>
          <cell r="J139">
            <v>1214.6999999999998</v>
          </cell>
          <cell r="K139">
            <v>312</v>
          </cell>
          <cell r="L139">
            <v>0.47129909365558914</v>
          </cell>
          <cell r="M139">
            <v>147.88172123351899</v>
          </cell>
          <cell r="N139">
            <v>1266</v>
          </cell>
          <cell r="O139">
            <v>630</v>
          </cell>
          <cell r="P139">
            <v>6547</v>
          </cell>
          <cell r="Q139">
            <v>0</v>
          </cell>
          <cell r="R139">
            <v>0</v>
          </cell>
          <cell r="S139">
            <v>706</v>
          </cell>
          <cell r="T139">
            <v>78</v>
          </cell>
          <cell r="U139">
            <v>1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4790</v>
          </cell>
          <cell r="AB139">
            <v>706</v>
          </cell>
          <cell r="AC139">
            <v>7227.36</v>
          </cell>
          <cell r="AD139">
            <v>1</v>
          </cell>
        </row>
        <row r="140">
          <cell r="A140">
            <v>296</v>
          </cell>
          <cell r="B140">
            <v>5</v>
          </cell>
          <cell r="D140" t="str">
            <v>Wijchen</v>
          </cell>
          <cell r="E140">
            <v>41043</v>
          </cell>
          <cell r="F140">
            <v>9812</v>
          </cell>
          <cell r="G140">
            <v>7142</v>
          </cell>
          <cell r="H140">
            <v>2079</v>
          </cell>
          <cell r="I140">
            <v>4840</v>
          </cell>
          <cell r="J140">
            <v>3095.7</v>
          </cell>
          <cell r="K140">
            <v>568</v>
          </cell>
          <cell r="L140">
            <v>0.61873638344226578</v>
          </cell>
          <cell r="M140">
            <v>249.04799634305766</v>
          </cell>
          <cell r="N140">
            <v>2674</v>
          </cell>
          <cell r="O140">
            <v>990</v>
          </cell>
          <cell r="P140">
            <v>17395</v>
          </cell>
          <cell r="Q140">
            <v>455.4</v>
          </cell>
          <cell r="R140">
            <v>1903.2</v>
          </cell>
          <cell r="S140">
            <v>6616</v>
          </cell>
          <cell r="T140">
            <v>340</v>
          </cell>
          <cell r="U140">
            <v>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34560</v>
          </cell>
          <cell r="AB140">
            <v>6682.16</v>
          </cell>
          <cell r="AC140">
            <v>20565.296999999999</v>
          </cell>
          <cell r="AD140">
            <v>7</v>
          </cell>
        </row>
        <row r="141">
          <cell r="A141">
            <v>294</v>
          </cell>
          <cell r="B141">
            <v>5</v>
          </cell>
          <cell r="D141" t="str">
            <v>Winterswijk</v>
          </cell>
          <cell r="E141">
            <v>28881</v>
          </cell>
          <cell r="F141">
            <v>6580</v>
          </cell>
          <cell r="G141">
            <v>5930</v>
          </cell>
          <cell r="H141">
            <v>1949</v>
          </cell>
          <cell r="I141">
            <v>4250</v>
          </cell>
          <cell r="J141">
            <v>2920.7</v>
          </cell>
          <cell r="K141">
            <v>495</v>
          </cell>
          <cell r="L141">
            <v>0.58579881656804733</v>
          </cell>
          <cell r="M141">
            <v>220.95636828130003</v>
          </cell>
          <cell r="N141">
            <v>2390</v>
          </cell>
          <cell r="O141">
            <v>845</v>
          </cell>
          <cell r="P141">
            <v>12945</v>
          </cell>
          <cell r="Q141">
            <v>580.14</v>
          </cell>
          <cell r="R141">
            <v>1244.8000000000002</v>
          </cell>
          <cell r="S141">
            <v>13815</v>
          </cell>
          <cell r="T141">
            <v>67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28690</v>
          </cell>
          <cell r="AB141">
            <v>13815</v>
          </cell>
          <cell r="AC141">
            <v>15260.364</v>
          </cell>
          <cell r="AD141">
            <v>9</v>
          </cell>
        </row>
        <row r="142">
          <cell r="A142">
            <v>297</v>
          </cell>
          <cell r="B142">
            <v>5</v>
          </cell>
          <cell r="D142" t="str">
            <v>Zaltbommel</v>
          </cell>
          <cell r="E142">
            <v>27182</v>
          </cell>
          <cell r="F142">
            <v>7344</v>
          </cell>
          <cell r="G142">
            <v>4395</v>
          </cell>
          <cell r="H142">
            <v>1315</v>
          </cell>
          <cell r="I142">
            <v>2660</v>
          </cell>
          <cell r="J142">
            <v>1594.6</v>
          </cell>
          <cell r="K142">
            <v>239</v>
          </cell>
          <cell r="L142">
            <v>0.40577249575551783</v>
          </cell>
          <cell r="M142">
            <v>117.27519772181674</v>
          </cell>
          <cell r="N142">
            <v>1424</v>
          </cell>
          <cell r="O142">
            <v>965</v>
          </cell>
          <cell r="P142">
            <v>10661</v>
          </cell>
          <cell r="Q142">
            <v>360.36</v>
          </cell>
          <cell r="R142">
            <v>1411.2</v>
          </cell>
          <cell r="S142">
            <v>7954</v>
          </cell>
          <cell r="T142">
            <v>950</v>
          </cell>
          <cell r="U142">
            <v>1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4500</v>
          </cell>
          <cell r="AB142">
            <v>9067.56</v>
          </cell>
          <cell r="AC142">
            <v>6690.7120000000004</v>
          </cell>
          <cell r="AD142">
            <v>11</v>
          </cell>
        </row>
        <row r="143">
          <cell r="A143">
            <v>299</v>
          </cell>
          <cell r="B143">
            <v>5</v>
          </cell>
          <cell r="D143" t="str">
            <v>Zevenaar</v>
          </cell>
          <cell r="E143">
            <v>32283</v>
          </cell>
          <cell r="F143">
            <v>6860</v>
          </cell>
          <cell r="G143">
            <v>6931</v>
          </cell>
          <cell r="H143">
            <v>2105</v>
          </cell>
          <cell r="I143">
            <v>4270</v>
          </cell>
          <cell r="J143">
            <v>2807.1</v>
          </cell>
          <cell r="K143">
            <v>500</v>
          </cell>
          <cell r="L143">
            <v>0.58823529411764708</v>
          </cell>
          <cell r="M143">
            <v>222.89683600944537</v>
          </cell>
          <cell r="N143">
            <v>2441</v>
          </cell>
          <cell r="O143">
            <v>915</v>
          </cell>
          <cell r="P143">
            <v>14566</v>
          </cell>
          <cell r="Q143">
            <v>500.94</v>
          </cell>
          <cell r="R143">
            <v>1882.4</v>
          </cell>
          <cell r="S143">
            <v>5332</v>
          </cell>
          <cell r="T143">
            <v>468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22900</v>
          </cell>
          <cell r="AB143">
            <v>5332</v>
          </cell>
          <cell r="AC143">
            <v>18330.136999999999</v>
          </cell>
          <cell r="AD143">
            <v>7</v>
          </cell>
        </row>
        <row r="144">
          <cell r="A144">
            <v>301</v>
          </cell>
          <cell r="B144">
            <v>5</v>
          </cell>
          <cell r="D144" t="str">
            <v>Zutphen</v>
          </cell>
          <cell r="E144">
            <v>47164</v>
          </cell>
          <cell r="F144">
            <v>11069</v>
          </cell>
          <cell r="G144">
            <v>8482</v>
          </cell>
          <cell r="H144">
            <v>2415</v>
          </cell>
          <cell r="I144">
            <v>6950</v>
          </cell>
          <cell r="J144">
            <v>4765.2</v>
          </cell>
          <cell r="K144">
            <v>1153</v>
          </cell>
          <cell r="L144">
            <v>0.76713240186294074</v>
          </cell>
          <cell r="M144">
            <v>461.09615140867851</v>
          </cell>
          <cell r="N144">
            <v>5072</v>
          </cell>
          <cell r="O144">
            <v>2390</v>
          </cell>
          <cell r="P144">
            <v>22129</v>
          </cell>
          <cell r="Q144">
            <v>1394.1799999999998</v>
          </cell>
          <cell r="R144">
            <v>4488</v>
          </cell>
          <cell r="S144">
            <v>4096</v>
          </cell>
          <cell r="T144">
            <v>198</v>
          </cell>
          <cell r="U144">
            <v>1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60290</v>
          </cell>
          <cell r="AB144">
            <v>4096</v>
          </cell>
          <cell r="AC144">
            <v>34388.752</v>
          </cell>
          <cell r="AD144">
            <v>1</v>
          </cell>
        </row>
        <row r="145">
          <cell r="A145">
            <v>307</v>
          </cell>
          <cell r="B145">
            <v>6</v>
          </cell>
          <cell r="D145" t="str">
            <v>Amersfoort</v>
          </cell>
          <cell r="E145">
            <v>150897</v>
          </cell>
          <cell r="F145">
            <v>39640</v>
          </cell>
          <cell r="G145">
            <v>19894</v>
          </cell>
          <cell r="H145">
            <v>6038</v>
          </cell>
          <cell r="I145">
            <v>18010</v>
          </cell>
          <cell r="J145">
            <v>11553.2</v>
          </cell>
          <cell r="K145">
            <v>2747</v>
          </cell>
          <cell r="L145">
            <v>0.88698740716822733</v>
          </cell>
          <cell r="M145">
            <v>981.31182835771654</v>
          </cell>
          <cell r="N145">
            <v>11180</v>
          </cell>
          <cell r="O145">
            <v>14885</v>
          </cell>
          <cell r="P145">
            <v>66629</v>
          </cell>
          <cell r="Q145">
            <v>5959.28</v>
          </cell>
          <cell r="R145">
            <v>11588</v>
          </cell>
          <cell r="S145">
            <v>6264</v>
          </cell>
          <cell r="T145">
            <v>122</v>
          </cell>
          <cell r="U145">
            <v>1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240220</v>
          </cell>
          <cell r="AB145">
            <v>6264</v>
          </cell>
          <cell r="AC145">
            <v>141597.62400000001</v>
          </cell>
          <cell r="AD145">
            <v>3</v>
          </cell>
        </row>
        <row r="146">
          <cell r="A146">
            <v>308</v>
          </cell>
          <cell r="B146">
            <v>6</v>
          </cell>
          <cell r="D146" t="str">
            <v>Baarn</v>
          </cell>
          <cell r="E146">
            <v>24314</v>
          </cell>
          <cell r="F146">
            <v>5297</v>
          </cell>
          <cell r="G146">
            <v>5260</v>
          </cell>
          <cell r="H146">
            <v>1658</v>
          </cell>
          <cell r="I146">
            <v>3210</v>
          </cell>
          <cell r="J146">
            <v>2056.1</v>
          </cell>
          <cell r="K146">
            <v>284</v>
          </cell>
          <cell r="L146">
            <v>0.44794952681388012</v>
          </cell>
          <cell r="M146">
            <v>136.26582685490783</v>
          </cell>
          <cell r="N146">
            <v>1898</v>
          </cell>
          <cell r="O146">
            <v>960</v>
          </cell>
          <cell r="P146">
            <v>11728</v>
          </cell>
          <cell r="Q146">
            <v>0</v>
          </cell>
          <cell r="R146">
            <v>1111.2</v>
          </cell>
          <cell r="S146">
            <v>3253</v>
          </cell>
          <cell r="T146">
            <v>48</v>
          </cell>
          <cell r="U146">
            <v>1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8170</v>
          </cell>
          <cell r="AB146">
            <v>3253</v>
          </cell>
          <cell r="AC146">
            <v>17643.131000000001</v>
          </cell>
          <cell r="AD146">
            <v>5</v>
          </cell>
        </row>
        <row r="147">
          <cell r="A147">
            <v>312</v>
          </cell>
          <cell r="B147">
            <v>6</v>
          </cell>
          <cell r="D147" t="str">
            <v>Bunnik</v>
          </cell>
          <cell r="E147">
            <v>14626</v>
          </cell>
          <cell r="F147">
            <v>3587</v>
          </cell>
          <cell r="G147">
            <v>3028</v>
          </cell>
          <cell r="H147">
            <v>1028</v>
          </cell>
          <cell r="I147">
            <v>1170</v>
          </cell>
          <cell r="J147">
            <v>559.4</v>
          </cell>
          <cell r="K147">
            <v>72</v>
          </cell>
          <cell r="L147">
            <v>0.17061611374407584</v>
          </cell>
          <cell r="M147">
            <v>41.293269622190657</v>
          </cell>
          <cell r="N147">
            <v>594</v>
          </cell>
          <cell r="O147">
            <v>305</v>
          </cell>
          <cell r="P147">
            <v>6295</v>
          </cell>
          <cell r="Q147">
            <v>0</v>
          </cell>
          <cell r="R147">
            <v>0</v>
          </cell>
          <cell r="S147">
            <v>3693</v>
          </cell>
          <cell r="T147">
            <v>63</v>
          </cell>
          <cell r="U147">
            <v>1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670</v>
          </cell>
          <cell r="AB147">
            <v>3766.86</v>
          </cell>
          <cell r="AC147">
            <v>3865.098</v>
          </cell>
          <cell r="AD147">
            <v>3</v>
          </cell>
        </row>
        <row r="148">
          <cell r="A148">
            <v>313</v>
          </cell>
          <cell r="B148">
            <v>6</v>
          </cell>
          <cell r="D148" t="str">
            <v>Bunschoten</v>
          </cell>
          <cell r="E148">
            <v>20492</v>
          </cell>
          <cell r="F148">
            <v>5553</v>
          </cell>
          <cell r="G148">
            <v>2987</v>
          </cell>
          <cell r="H148">
            <v>859</v>
          </cell>
          <cell r="I148">
            <v>1800</v>
          </cell>
          <cell r="J148">
            <v>1013.3</v>
          </cell>
          <cell r="K148">
            <v>115</v>
          </cell>
          <cell r="L148">
            <v>0.24731182795698925</v>
          </cell>
          <cell r="M148">
            <v>62.059335505776062</v>
          </cell>
          <cell r="N148">
            <v>986</v>
          </cell>
          <cell r="O148">
            <v>580</v>
          </cell>
          <cell r="P148">
            <v>7660</v>
          </cell>
          <cell r="Q148">
            <v>0</v>
          </cell>
          <cell r="R148">
            <v>281.60000000000002</v>
          </cell>
          <cell r="S148">
            <v>3044</v>
          </cell>
          <cell r="T148">
            <v>437</v>
          </cell>
          <cell r="U148">
            <v>1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5890</v>
          </cell>
          <cell r="AB148">
            <v>3044</v>
          </cell>
          <cell r="AC148">
            <v>8669.4339999999993</v>
          </cell>
          <cell r="AD148">
            <v>2</v>
          </cell>
        </row>
        <row r="149">
          <cell r="A149">
            <v>310</v>
          </cell>
          <cell r="B149">
            <v>6</v>
          </cell>
          <cell r="D149" t="str">
            <v>De Bilt</v>
          </cell>
          <cell r="E149">
            <v>42036</v>
          </cell>
          <cell r="F149">
            <v>9853</v>
          </cell>
          <cell r="G149">
            <v>9526</v>
          </cell>
          <cell r="H149">
            <v>3196</v>
          </cell>
          <cell r="I149">
            <v>4790</v>
          </cell>
          <cell r="J149">
            <v>2827.6</v>
          </cell>
          <cell r="K149">
            <v>427</v>
          </cell>
          <cell r="L149">
            <v>0.5495495495495496</v>
          </cell>
          <cell r="M149">
            <v>194.29975423504195</v>
          </cell>
          <cell r="N149">
            <v>2065</v>
          </cell>
          <cell r="O149">
            <v>1505</v>
          </cell>
          <cell r="P149">
            <v>19419</v>
          </cell>
          <cell r="Q149">
            <v>1235.22</v>
          </cell>
          <cell r="R149">
            <v>1792.8000000000002</v>
          </cell>
          <cell r="S149">
            <v>6620</v>
          </cell>
          <cell r="T149">
            <v>93</v>
          </cell>
          <cell r="U149">
            <v>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12830</v>
          </cell>
          <cell r="AB149">
            <v>6620</v>
          </cell>
          <cell r="AC149">
            <v>24196.392</v>
          </cell>
          <cell r="AD149">
            <v>9</v>
          </cell>
        </row>
        <row r="150">
          <cell r="A150">
            <v>736</v>
          </cell>
          <cell r="B150">
            <v>6</v>
          </cell>
          <cell r="D150" t="str">
            <v>De Ronde Venen</v>
          </cell>
          <cell r="E150">
            <v>42642</v>
          </cell>
          <cell r="F150">
            <v>10195</v>
          </cell>
          <cell r="G150">
            <v>7830</v>
          </cell>
          <cell r="H150">
            <v>2417</v>
          </cell>
          <cell r="I150">
            <v>4020</v>
          </cell>
          <cell r="J150">
            <v>2171.8999999999996</v>
          </cell>
          <cell r="K150">
            <v>301</v>
          </cell>
          <cell r="L150">
            <v>0.46236559139784944</v>
          </cell>
          <cell r="M150">
            <v>143.33519815685432</v>
          </cell>
          <cell r="N150">
            <v>1820</v>
          </cell>
          <cell r="O150">
            <v>1485</v>
          </cell>
          <cell r="P150">
            <v>18083</v>
          </cell>
          <cell r="Q150">
            <v>0</v>
          </cell>
          <cell r="R150">
            <v>1467.2</v>
          </cell>
          <cell r="S150">
            <v>9990</v>
          </cell>
          <cell r="T150">
            <v>1708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5840</v>
          </cell>
          <cell r="AB150">
            <v>13286.7</v>
          </cell>
          <cell r="AC150">
            <v>15468.597</v>
          </cell>
          <cell r="AD150">
            <v>21</v>
          </cell>
        </row>
        <row r="151">
          <cell r="A151">
            <v>317</v>
          </cell>
          <cell r="B151">
            <v>6</v>
          </cell>
          <cell r="D151" t="str">
            <v>Eemnes</v>
          </cell>
          <cell r="E151">
            <v>8779</v>
          </cell>
          <cell r="F151">
            <v>2227</v>
          </cell>
          <cell r="G151">
            <v>1558</v>
          </cell>
          <cell r="H151">
            <v>440</v>
          </cell>
          <cell r="I151">
            <v>790</v>
          </cell>
          <cell r="J151">
            <v>430.9</v>
          </cell>
          <cell r="K151">
            <v>64</v>
          </cell>
          <cell r="L151">
            <v>0.15458937198067632</v>
          </cell>
          <cell r="M151">
            <v>37.271474766990572</v>
          </cell>
          <cell r="N151">
            <v>388</v>
          </cell>
          <cell r="O151">
            <v>150</v>
          </cell>
          <cell r="P151">
            <v>3639</v>
          </cell>
          <cell r="Q151">
            <v>0</v>
          </cell>
          <cell r="R151">
            <v>0</v>
          </cell>
          <cell r="S151">
            <v>3105</v>
          </cell>
          <cell r="T151">
            <v>266</v>
          </cell>
          <cell r="U151">
            <v>1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780</v>
          </cell>
          <cell r="AB151">
            <v>3105</v>
          </cell>
          <cell r="AC151">
            <v>3109.806</v>
          </cell>
          <cell r="AD151">
            <v>3</v>
          </cell>
        </row>
        <row r="152">
          <cell r="A152">
            <v>321</v>
          </cell>
          <cell r="B152">
            <v>6</v>
          </cell>
          <cell r="D152" t="str">
            <v>Houten</v>
          </cell>
          <cell r="E152">
            <v>48421</v>
          </cell>
          <cell r="F152">
            <v>13356</v>
          </cell>
          <cell r="G152">
            <v>5500</v>
          </cell>
          <cell r="H152">
            <v>1674</v>
          </cell>
          <cell r="I152">
            <v>3720</v>
          </cell>
          <cell r="J152">
            <v>1782.6999999999998</v>
          </cell>
          <cell r="K152">
            <v>357</v>
          </cell>
          <cell r="L152">
            <v>0.50495049504950495</v>
          </cell>
          <cell r="M152">
            <v>166.27285273482377</v>
          </cell>
          <cell r="N152">
            <v>2445</v>
          </cell>
          <cell r="O152">
            <v>1730</v>
          </cell>
          <cell r="P152">
            <v>19416</v>
          </cell>
          <cell r="Q152">
            <v>1127.8999999999999</v>
          </cell>
          <cell r="R152">
            <v>1626.4</v>
          </cell>
          <cell r="S152">
            <v>5512</v>
          </cell>
          <cell r="T152">
            <v>386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31850</v>
          </cell>
          <cell r="AB152">
            <v>6504.16</v>
          </cell>
          <cell r="AC152">
            <v>27354.675999999999</v>
          </cell>
          <cell r="AD152">
            <v>10</v>
          </cell>
        </row>
        <row r="153">
          <cell r="A153">
            <v>353</v>
          </cell>
          <cell r="B153">
            <v>6</v>
          </cell>
          <cell r="D153" t="str">
            <v>IJsselstein</v>
          </cell>
          <cell r="E153">
            <v>34275</v>
          </cell>
          <cell r="F153">
            <v>8982</v>
          </cell>
          <cell r="G153">
            <v>4872</v>
          </cell>
          <cell r="H153">
            <v>1499</v>
          </cell>
          <cell r="I153">
            <v>3360</v>
          </cell>
          <cell r="J153">
            <v>1962.8</v>
          </cell>
          <cell r="K153">
            <v>355</v>
          </cell>
          <cell r="L153">
            <v>0.50354609929078009</v>
          </cell>
          <cell r="M153">
            <v>165.4621515038655</v>
          </cell>
          <cell r="N153">
            <v>1884</v>
          </cell>
          <cell r="O153">
            <v>3180</v>
          </cell>
          <cell r="P153">
            <v>14326</v>
          </cell>
          <cell r="Q153">
            <v>813.78</v>
          </cell>
          <cell r="R153">
            <v>1248</v>
          </cell>
          <cell r="S153">
            <v>2106</v>
          </cell>
          <cell r="T153">
            <v>62</v>
          </cell>
          <cell r="U153">
            <v>1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15610</v>
          </cell>
          <cell r="AB153">
            <v>2485.08</v>
          </cell>
          <cell r="AC153">
            <v>24618.664000000001</v>
          </cell>
          <cell r="AD153">
            <v>2</v>
          </cell>
        </row>
        <row r="154">
          <cell r="A154">
            <v>327</v>
          </cell>
          <cell r="B154">
            <v>6</v>
          </cell>
          <cell r="D154" t="str">
            <v>Leusden</v>
          </cell>
          <cell r="E154">
            <v>28997</v>
          </cell>
          <cell r="F154">
            <v>6924</v>
          </cell>
          <cell r="G154">
            <v>5335</v>
          </cell>
          <cell r="H154">
            <v>1600</v>
          </cell>
          <cell r="I154">
            <v>2580</v>
          </cell>
          <cell r="J154">
            <v>1340.8999999999999</v>
          </cell>
          <cell r="K154">
            <v>191</v>
          </cell>
          <cell r="L154">
            <v>0.35304990757855825</v>
          </cell>
          <cell r="M154">
            <v>96.493715551010609</v>
          </cell>
          <cell r="N154">
            <v>1384</v>
          </cell>
          <cell r="O154">
            <v>525</v>
          </cell>
          <cell r="P154">
            <v>12406</v>
          </cell>
          <cell r="Q154">
            <v>0</v>
          </cell>
          <cell r="R154">
            <v>0</v>
          </cell>
          <cell r="S154">
            <v>5859</v>
          </cell>
          <cell r="T154">
            <v>31</v>
          </cell>
          <cell r="U154">
            <v>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11330</v>
          </cell>
          <cell r="AB154">
            <v>5859</v>
          </cell>
          <cell r="AC154">
            <v>15017.892</v>
          </cell>
          <cell r="AD154">
            <v>4</v>
          </cell>
        </row>
        <row r="155">
          <cell r="A155">
            <v>331</v>
          </cell>
          <cell r="B155">
            <v>6</v>
          </cell>
          <cell r="D155" t="str">
            <v>Lopik</v>
          </cell>
          <cell r="E155">
            <v>13999</v>
          </cell>
          <cell r="F155">
            <v>3800</v>
          </cell>
          <cell r="G155">
            <v>2044</v>
          </cell>
          <cell r="H155">
            <v>603</v>
          </cell>
          <cell r="I155">
            <v>1220</v>
          </cell>
          <cell r="J155">
            <v>679.5</v>
          </cell>
          <cell r="K155">
            <v>77</v>
          </cell>
          <cell r="L155">
            <v>0.18032786885245902</v>
          </cell>
          <cell r="M155">
            <v>43.777094195347097</v>
          </cell>
          <cell r="N155">
            <v>602</v>
          </cell>
          <cell r="O155">
            <v>300</v>
          </cell>
          <cell r="P155">
            <v>5374</v>
          </cell>
          <cell r="Q155">
            <v>0</v>
          </cell>
          <cell r="R155">
            <v>0</v>
          </cell>
          <cell r="S155">
            <v>7562</v>
          </cell>
          <cell r="T155">
            <v>336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520</v>
          </cell>
          <cell r="AB155">
            <v>10435.56</v>
          </cell>
          <cell r="AC155">
            <v>1918.7750000000001</v>
          </cell>
          <cell r="AD155">
            <v>15</v>
          </cell>
        </row>
        <row r="156">
          <cell r="A156">
            <v>335</v>
          </cell>
          <cell r="B156">
            <v>6</v>
          </cell>
          <cell r="D156" t="str">
            <v>Montfoort U</v>
          </cell>
          <cell r="E156">
            <v>13639</v>
          </cell>
          <cell r="F156">
            <v>3652</v>
          </cell>
          <cell r="G156">
            <v>2254</v>
          </cell>
          <cell r="H156">
            <v>604</v>
          </cell>
          <cell r="I156">
            <v>1100</v>
          </cell>
          <cell r="J156">
            <v>551.6</v>
          </cell>
          <cell r="K156">
            <v>80</v>
          </cell>
          <cell r="L156">
            <v>0.18604651162790697</v>
          </cell>
          <cell r="M156">
            <v>45.257263299291971</v>
          </cell>
          <cell r="N156">
            <v>482</v>
          </cell>
          <cell r="O156">
            <v>295</v>
          </cell>
          <cell r="P156">
            <v>5374</v>
          </cell>
          <cell r="Q156">
            <v>0</v>
          </cell>
          <cell r="R156">
            <v>0</v>
          </cell>
          <cell r="S156">
            <v>3760</v>
          </cell>
          <cell r="T156">
            <v>60</v>
          </cell>
          <cell r="U156">
            <v>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850</v>
          </cell>
          <cell r="AB156">
            <v>5000.8</v>
          </cell>
          <cell r="AC156">
            <v>3953.9639999999999</v>
          </cell>
          <cell r="AD156">
            <v>4</v>
          </cell>
        </row>
        <row r="157">
          <cell r="A157">
            <v>356</v>
          </cell>
          <cell r="B157">
            <v>6</v>
          </cell>
          <cell r="D157" t="str">
            <v>Nieuwegein</v>
          </cell>
          <cell r="E157">
            <v>61038</v>
          </cell>
          <cell r="F157">
            <v>13177</v>
          </cell>
          <cell r="G157">
            <v>9991</v>
          </cell>
          <cell r="H157">
            <v>2626</v>
          </cell>
          <cell r="I157">
            <v>7310</v>
          </cell>
          <cell r="J157">
            <v>4603.1000000000004</v>
          </cell>
          <cell r="K157">
            <v>946</v>
          </cell>
          <cell r="L157">
            <v>0.72993827160493829</v>
          </cell>
          <cell r="M157">
            <v>388.17296837806839</v>
          </cell>
          <cell r="N157">
            <v>4440</v>
          </cell>
          <cell r="O157">
            <v>5815</v>
          </cell>
          <cell r="P157">
            <v>27852</v>
          </cell>
          <cell r="Q157">
            <v>417.78</v>
          </cell>
          <cell r="R157">
            <v>4335.2</v>
          </cell>
          <cell r="S157">
            <v>2361</v>
          </cell>
          <cell r="T157">
            <v>204</v>
          </cell>
          <cell r="U157">
            <v>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49440</v>
          </cell>
          <cell r="AB157">
            <v>2691.54</v>
          </cell>
          <cell r="AC157">
            <v>49671.614999999998</v>
          </cell>
          <cell r="AD157">
            <v>1</v>
          </cell>
        </row>
        <row r="158">
          <cell r="A158">
            <v>589</v>
          </cell>
          <cell r="B158">
            <v>6</v>
          </cell>
          <cell r="D158" t="str">
            <v>Oudewater</v>
          </cell>
          <cell r="E158">
            <v>9873</v>
          </cell>
          <cell r="F158">
            <v>2473</v>
          </cell>
          <cell r="G158">
            <v>1838</v>
          </cell>
          <cell r="H158">
            <v>553</v>
          </cell>
          <cell r="I158">
            <v>1040</v>
          </cell>
          <cell r="J158">
            <v>625.29999999999995</v>
          </cell>
          <cell r="K158">
            <v>72</v>
          </cell>
          <cell r="L158">
            <v>0.17061611374407584</v>
          </cell>
          <cell r="M158">
            <v>41.293269622190657</v>
          </cell>
          <cell r="N158">
            <v>377</v>
          </cell>
          <cell r="O158">
            <v>145</v>
          </cell>
          <cell r="P158">
            <v>4088</v>
          </cell>
          <cell r="Q158">
            <v>0</v>
          </cell>
          <cell r="R158">
            <v>0</v>
          </cell>
          <cell r="S158">
            <v>3909</v>
          </cell>
          <cell r="T158">
            <v>101</v>
          </cell>
          <cell r="U158">
            <v>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700</v>
          </cell>
          <cell r="AB158">
            <v>6410.7599999999993</v>
          </cell>
          <cell r="AC158">
            <v>3284.424</v>
          </cell>
          <cell r="AD158">
            <v>3</v>
          </cell>
        </row>
        <row r="159">
          <cell r="A159">
            <v>339</v>
          </cell>
          <cell r="B159">
            <v>6</v>
          </cell>
          <cell r="D159" t="str">
            <v>Renswoude</v>
          </cell>
          <cell r="E159">
            <v>4924</v>
          </cell>
          <cell r="F159">
            <v>1438</v>
          </cell>
          <cell r="G159">
            <v>687</v>
          </cell>
          <cell r="H159">
            <v>173</v>
          </cell>
          <cell r="I159">
            <v>360</v>
          </cell>
          <cell r="J159">
            <v>176.1</v>
          </cell>
          <cell r="K159">
            <v>20</v>
          </cell>
          <cell r="L159">
            <v>5.4054054054054057E-2</v>
          </cell>
          <cell r="M159">
            <v>13.548652257558484</v>
          </cell>
          <cell r="N159">
            <v>163</v>
          </cell>
          <cell r="O159">
            <v>30</v>
          </cell>
          <cell r="P159">
            <v>1817</v>
          </cell>
          <cell r="Q159">
            <v>0</v>
          </cell>
          <cell r="R159">
            <v>0</v>
          </cell>
          <cell r="S159">
            <v>1840</v>
          </cell>
          <cell r="T159">
            <v>11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280</v>
          </cell>
          <cell r="AB159">
            <v>1840</v>
          </cell>
          <cell r="AC159">
            <v>774.21900000000005</v>
          </cell>
          <cell r="AD159">
            <v>1</v>
          </cell>
        </row>
        <row r="160">
          <cell r="A160">
            <v>340</v>
          </cell>
          <cell r="B160">
            <v>6</v>
          </cell>
          <cell r="D160" t="str">
            <v>Rhenen</v>
          </cell>
          <cell r="E160">
            <v>19116</v>
          </cell>
          <cell r="F160">
            <v>4826</v>
          </cell>
          <cell r="G160">
            <v>3724</v>
          </cell>
          <cell r="H160">
            <v>1259</v>
          </cell>
          <cell r="I160">
            <v>2070</v>
          </cell>
          <cell r="J160">
            <v>1309.8</v>
          </cell>
          <cell r="K160">
            <v>197</v>
          </cell>
          <cell r="L160">
            <v>0.36014625228519198</v>
          </cell>
          <cell r="M160">
            <v>99.125551537696992</v>
          </cell>
          <cell r="N160">
            <v>1101</v>
          </cell>
          <cell r="O160">
            <v>570</v>
          </cell>
          <cell r="P160">
            <v>7926</v>
          </cell>
          <cell r="Q160">
            <v>0</v>
          </cell>
          <cell r="R160">
            <v>210.4</v>
          </cell>
          <cell r="S160">
            <v>4207</v>
          </cell>
          <cell r="T160">
            <v>169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3890</v>
          </cell>
          <cell r="AB160">
            <v>4207</v>
          </cell>
          <cell r="AC160">
            <v>6613.74</v>
          </cell>
          <cell r="AD160">
            <v>7</v>
          </cell>
        </row>
        <row r="161">
          <cell r="A161">
            <v>342</v>
          </cell>
          <cell r="B161">
            <v>6</v>
          </cell>
          <cell r="D161" t="str">
            <v>Soest</v>
          </cell>
          <cell r="E161">
            <v>45493</v>
          </cell>
          <cell r="F161">
            <v>10648</v>
          </cell>
          <cell r="G161">
            <v>9472</v>
          </cell>
          <cell r="H161">
            <v>2948</v>
          </cell>
          <cell r="I161">
            <v>5510</v>
          </cell>
          <cell r="J161">
            <v>3479.1</v>
          </cell>
          <cell r="K161">
            <v>570</v>
          </cell>
          <cell r="L161">
            <v>0.61956521739130432</v>
          </cell>
          <cell r="M161">
            <v>249.81075068143718</v>
          </cell>
          <cell r="N161">
            <v>2868</v>
          </cell>
          <cell r="O161">
            <v>3655</v>
          </cell>
          <cell r="P161">
            <v>20418</v>
          </cell>
          <cell r="Q161">
            <v>664.31999999999994</v>
          </cell>
          <cell r="R161">
            <v>1239.2</v>
          </cell>
          <cell r="S161">
            <v>4624</v>
          </cell>
          <cell r="T161">
            <v>19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24770</v>
          </cell>
          <cell r="AB161">
            <v>4624</v>
          </cell>
          <cell r="AC161">
            <v>28920.016</v>
          </cell>
          <cell r="AD161">
            <v>4</v>
          </cell>
        </row>
        <row r="162">
          <cell r="A162">
            <v>1904</v>
          </cell>
          <cell r="B162">
            <v>6</v>
          </cell>
          <cell r="D162" t="str">
            <v>Stichtse Vecht</v>
          </cell>
          <cell r="E162">
            <v>63856</v>
          </cell>
          <cell r="F162">
            <v>15040</v>
          </cell>
          <cell r="G162">
            <v>11113</v>
          </cell>
          <cell r="H162">
            <v>3274</v>
          </cell>
          <cell r="I162">
            <v>6370</v>
          </cell>
          <cell r="J162">
            <v>3586.8999999999996</v>
          </cell>
          <cell r="K162">
            <v>616</v>
          </cell>
          <cell r="L162">
            <v>0.6376811594202898</v>
          </cell>
          <cell r="M162">
            <v>267.2607726287294</v>
          </cell>
          <cell r="N162">
            <v>3240</v>
          </cell>
          <cell r="O162">
            <v>3095</v>
          </cell>
          <cell r="P162">
            <v>27547</v>
          </cell>
          <cell r="Q162">
            <v>271.26</v>
          </cell>
          <cell r="R162">
            <v>3244.8</v>
          </cell>
          <cell r="S162">
            <v>9629</v>
          </cell>
          <cell r="T162">
            <v>1053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16910</v>
          </cell>
          <cell r="AB162">
            <v>13576.89</v>
          </cell>
          <cell r="AC162">
            <v>31532.523000000001</v>
          </cell>
          <cell r="AD162">
            <v>19</v>
          </cell>
        </row>
        <row r="163">
          <cell r="A163">
            <v>344</v>
          </cell>
          <cell r="B163">
            <v>6</v>
          </cell>
          <cell r="D163" t="str">
            <v>Utrecht</v>
          </cell>
          <cell r="E163">
            <v>328164</v>
          </cell>
          <cell r="F163">
            <v>74248</v>
          </cell>
          <cell r="G163">
            <v>33053</v>
          </cell>
          <cell r="H163">
            <v>10430</v>
          </cell>
          <cell r="I163">
            <v>47050</v>
          </cell>
          <cell r="J163">
            <v>32416.199999999997</v>
          </cell>
          <cell r="K163">
            <v>8021</v>
          </cell>
          <cell r="L163">
            <v>0.95818898578425515</v>
          </cell>
          <cell r="M163">
            <v>2492.7504837937709</v>
          </cell>
          <cell r="N163">
            <v>23307</v>
          </cell>
          <cell r="O163">
            <v>53975</v>
          </cell>
          <cell r="P163">
            <v>170663</v>
          </cell>
          <cell r="Q163">
            <v>8766.5706000000009</v>
          </cell>
          <cell r="R163">
            <v>8942.4</v>
          </cell>
          <cell r="S163">
            <v>9406</v>
          </cell>
          <cell r="T163">
            <v>515</v>
          </cell>
          <cell r="U163">
            <v>1</v>
          </cell>
          <cell r="V163">
            <v>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655420</v>
          </cell>
          <cell r="AB163">
            <v>9688.18</v>
          </cell>
          <cell r="AC163">
            <v>477647.23200000002</v>
          </cell>
          <cell r="AD163">
            <v>4</v>
          </cell>
        </row>
        <row r="164">
          <cell r="A164">
            <v>1581</v>
          </cell>
          <cell r="B164">
            <v>6</v>
          </cell>
          <cell r="D164" t="str">
            <v>Utrechtse Heuvelrug</v>
          </cell>
          <cell r="E164">
            <v>47951</v>
          </cell>
          <cell r="F164">
            <v>11091</v>
          </cell>
          <cell r="G164">
            <v>11097</v>
          </cell>
          <cell r="H164">
            <v>3613</v>
          </cell>
          <cell r="I164">
            <v>5150</v>
          </cell>
          <cell r="J164">
            <v>2807.9</v>
          </cell>
          <cell r="K164">
            <v>449</v>
          </cell>
          <cell r="L164">
            <v>0.56195244055068838</v>
          </cell>
          <cell r="M164">
            <v>202.98049939537117</v>
          </cell>
          <cell r="N164">
            <v>2834</v>
          </cell>
          <cell r="O164">
            <v>1745</v>
          </cell>
          <cell r="P164">
            <v>22240</v>
          </cell>
          <cell r="Q164">
            <v>1058.5524</v>
          </cell>
          <cell r="R164">
            <v>1904</v>
          </cell>
          <cell r="S164">
            <v>13224</v>
          </cell>
          <cell r="T164">
            <v>186</v>
          </cell>
          <cell r="U164">
            <v>1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8480</v>
          </cell>
          <cell r="AB164">
            <v>13224</v>
          </cell>
          <cell r="AC164">
            <v>16933.383000000002</v>
          </cell>
          <cell r="AD164">
            <v>16</v>
          </cell>
        </row>
        <row r="165">
          <cell r="A165">
            <v>345</v>
          </cell>
          <cell r="B165">
            <v>6</v>
          </cell>
          <cell r="D165" t="str">
            <v>Veenendaal</v>
          </cell>
          <cell r="E165">
            <v>63252</v>
          </cell>
          <cell r="F165">
            <v>16517</v>
          </cell>
          <cell r="G165">
            <v>9992</v>
          </cell>
          <cell r="H165">
            <v>3151</v>
          </cell>
          <cell r="I165">
            <v>7560</v>
          </cell>
          <cell r="J165">
            <v>4967.6000000000004</v>
          </cell>
          <cell r="K165">
            <v>1066</v>
          </cell>
          <cell r="L165">
            <v>0.75282485875706218</v>
          </cell>
          <cell r="M165">
            <v>430.67411314591061</v>
          </cell>
          <cell r="N165">
            <v>4383</v>
          </cell>
          <cell r="O165">
            <v>4870</v>
          </cell>
          <cell r="P165">
            <v>26399</v>
          </cell>
          <cell r="Q165">
            <v>1295.06</v>
          </cell>
          <cell r="R165">
            <v>4948</v>
          </cell>
          <cell r="S165">
            <v>1944</v>
          </cell>
          <cell r="T165">
            <v>29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77130</v>
          </cell>
          <cell r="AB165">
            <v>1944</v>
          </cell>
          <cell r="AC165">
            <v>53170.124000000003</v>
          </cell>
          <cell r="AD165">
            <v>2</v>
          </cell>
        </row>
        <row r="166">
          <cell r="A166">
            <v>620</v>
          </cell>
          <cell r="B166">
            <v>6</v>
          </cell>
          <cell r="D166" t="str">
            <v>Vianen</v>
          </cell>
          <cell r="E166">
            <v>19596</v>
          </cell>
          <cell r="F166">
            <v>4720</v>
          </cell>
          <cell r="G166">
            <v>3514</v>
          </cell>
          <cell r="H166">
            <v>989</v>
          </cell>
          <cell r="I166">
            <v>2070</v>
          </cell>
          <cell r="J166">
            <v>1252.3</v>
          </cell>
          <cell r="K166">
            <v>217</v>
          </cell>
          <cell r="L166">
            <v>0.38271604938271603</v>
          </cell>
          <cell r="M166">
            <v>107.82512454293847</v>
          </cell>
          <cell r="N166">
            <v>1075</v>
          </cell>
          <cell r="O166">
            <v>1330</v>
          </cell>
          <cell r="P166">
            <v>8215</v>
          </cell>
          <cell r="Q166">
            <v>176.22</v>
          </cell>
          <cell r="R166">
            <v>502.40000000000003</v>
          </cell>
          <cell r="S166">
            <v>3919</v>
          </cell>
          <cell r="T166">
            <v>320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3670</v>
          </cell>
          <cell r="AB166">
            <v>4781.18</v>
          </cell>
          <cell r="AC166">
            <v>7302.0609999999997</v>
          </cell>
          <cell r="AD166">
            <v>4</v>
          </cell>
        </row>
        <row r="167">
          <cell r="A167">
            <v>352</v>
          </cell>
          <cell r="B167">
            <v>6</v>
          </cell>
          <cell r="D167" t="str">
            <v>Wijk bij Duurstede</v>
          </cell>
          <cell r="E167">
            <v>23043</v>
          </cell>
          <cell r="F167">
            <v>5600</v>
          </cell>
          <cell r="G167">
            <v>3544</v>
          </cell>
          <cell r="H167">
            <v>958</v>
          </cell>
          <cell r="I167">
            <v>2020</v>
          </cell>
          <cell r="J167">
            <v>1055.0999999999999</v>
          </cell>
          <cell r="K167">
            <v>182</v>
          </cell>
          <cell r="L167">
            <v>0.34210526315789475</v>
          </cell>
          <cell r="M167">
            <v>92.525642078039752</v>
          </cell>
          <cell r="N167">
            <v>1243</v>
          </cell>
          <cell r="O167">
            <v>570</v>
          </cell>
          <cell r="P167">
            <v>9497</v>
          </cell>
          <cell r="Q167">
            <v>128.69999999999999</v>
          </cell>
          <cell r="R167">
            <v>730.40000000000009</v>
          </cell>
          <cell r="S167">
            <v>4751</v>
          </cell>
          <cell r="T167">
            <v>274</v>
          </cell>
          <cell r="U167">
            <v>1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7410</v>
          </cell>
          <cell r="AB167">
            <v>5083.5700000000006</v>
          </cell>
          <cell r="AC167">
            <v>10662.145</v>
          </cell>
          <cell r="AD167">
            <v>3</v>
          </cell>
        </row>
        <row r="168">
          <cell r="A168">
            <v>632</v>
          </cell>
          <cell r="B168">
            <v>6</v>
          </cell>
          <cell r="D168" t="str">
            <v>Woerden</v>
          </cell>
          <cell r="E168">
            <v>50577</v>
          </cell>
          <cell r="F168">
            <v>12953</v>
          </cell>
          <cell r="G168">
            <v>8215</v>
          </cell>
          <cell r="H168">
            <v>2473</v>
          </cell>
          <cell r="I168">
            <v>5010</v>
          </cell>
          <cell r="J168">
            <v>2909.7</v>
          </cell>
          <cell r="K168">
            <v>442</v>
          </cell>
          <cell r="L168">
            <v>0.55808080808080807</v>
          </cell>
          <cell r="M168">
            <v>200.22457215924678</v>
          </cell>
          <cell r="N168">
            <v>2657</v>
          </cell>
          <cell r="O168">
            <v>2360</v>
          </cell>
          <cell r="P168">
            <v>21177</v>
          </cell>
          <cell r="Q168">
            <v>633.6</v>
          </cell>
          <cell r="R168">
            <v>4240</v>
          </cell>
          <cell r="S168">
            <v>8908</v>
          </cell>
          <cell r="T168">
            <v>384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21140</v>
          </cell>
          <cell r="AB168">
            <v>14520.039999999999</v>
          </cell>
          <cell r="AC168">
            <v>27009.858</v>
          </cell>
          <cell r="AD168">
            <v>9</v>
          </cell>
        </row>
        <row r="169">
          <cell r="A169">
            <v>351</v>
          </cell>
          <cell r="B169">
            <v>6</v>
          </cell>
          <cell r="D169" t="str">
            <v>Woudenberg</v>
          </cell>
          <cell r="E169">
            <v>12422</v>
          </cell>
          <cell r="F169">
            <v>3386</v>
          </cell>
          <cell r="G169">
            <v>2189</v>
          </cell>
          <cell r="H169">
            <v>693</v>
          </cell>
          <cell r="I169">
            <v>1050</v>
          </cell>
          <cell r="J169">
            <v>566</v>
          </cell>
          <cell r="K169">
            <v>56</v>
          </cell>
          <cell r="L169">
            <v>0.13793103448275862</v>
          </cell>
          <cell r="M169">
            <v>33.183606403341756</v>
          </cell>
          <cell r="N169">
            <v>616</v>
          </cell>
          <cell r="O169">
            <v>160</v>
          </cell>
          <cell r="P169">
            <v>4997</v>
          </cell>
          <cell r="Q169">
            <v>0</v>
          </cell>
          <cell r="R169">
            <v>0</v>
          </cell>
          <cell r="S169">
            <v>3653</v>
          </cell>
          <cell r="T169">
            <v>30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2460</v>
          </cell>
          <cell r="AB169">
            <v>3653</v>
          </cell>
          <cell r="AC169">
            <v>4385.04</v>
          </cell>
          <cell r="AD169">
            <v>1</v>
          </cell>
        </row>
        <row r="170">
          <cell r="A170">
            <v>355</v>
          </cell>
          <cell r="B170">
            <v>6</v>
          </cell>
          <cell r="D170" t="str">
            <v>Zeist</v>
          </cell>
          <cell r="E170">
            <v>61250</v>
          </cell>
          <cell r="F170">
            <v>14651</v>
          </cell>
          <cell r="G170">
            <v>12030</v>
          </cell>
          <cell r="H170">
            <v>3850</v>
          </cell>
          <cell r="I170">
            <v>8310</v>
          </cell>
          <cell r="J170">
            <v>5603.7999999999993</v>
          </cell>
          <cell r="K170">
            <v>936</v>
          </cell>
          <cell r="L170">
            <v>0.72783825816485226</v>
          </cell>
          <cell r="M170">
            <v>384.60062742957712</v>
          </cell>
          <cell r="N170">
            <v>4664</v>
          </cell>
          <cell r="O170">
            <v>5700</v>
          </cell>
          <cell r="P170">
            <v>30184</v>
          </cell>
          <cell r="Q170">
            <v>4026.1977999999999</v>
          </cell>
          <cell r="R170">
            <v>4728.8</v>
          </cell>
          <cell r="S170">
            <v>4851</v>
          </cell>
          <cell r="T170">
            <v>14</v>
          </cell>
          <cell r="U170">
            <v>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47060</v>
          </cell>
          <cell r="AB170">
            <v>4851</v>
          </cell>
          <cell r="AC170">
            <v>41269.550000000003</v>
          </cell>
          <cell r="AD170">
            <v>5</v>
          </cell>
        </row>
        <row r="171">
          <cell r="A171">
            <v>358</v>
          </cell>
          <cell r="B171">
            <v>7</v>
          </cell>
          <cell r="D171" t="str">
            <v>Aalsmeer</v>
          </cell>
          <cell r="E171">
            <v>30759</v>
          </cell>
          <cell r="F171">
            <v>7804</v>
          </cell>
          <cell r="G171">
            <v>5321</v>
          </cell>
          <cell r="H171">
            <v>1581</v>
          </cell>
          <cell r="I171">
            <v>2890</v>
          </cell>
          <cell r="J171">
            <v>1611.1</v>
          </cell>
          <cell r="K171">
            <v>150</v>
          </cell>
          <cell r="L171">
            <v>0.3</v>
          </cell>
          <cell r="M171">
            <v>78.198675171258145</v>
          </cell>
          <cell r="N171">
            <v>1197</v>
          </cell>
          <cell r="O171">
            <v>1090</v>
          </cell>
          <cell r="P171">
            <v>12728</v>
          </cell>
          <cell r="Q171">
            <v>0</v>
          </cell>
          <cell r="R171">
            <v>0</v>
          </cell>
          <cell r="S171">
            <v>2011</v>
          </cell>
          <cell r="T171">
            <v>1218</v>
          </cell>
          <cell r="U171">
            <v>1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4090</v>
          </cell>
          <cell r="AB171">
            <v>2413.1999999999998</v>
          </cell>
          <cell r="AC171">
            <v>10857.861000000001</v>
          </cell>
          <cell r="AD171">
            <v>3</v>
          </cell>
        </row>
        <row r="172">
          <cell r="A172">
            <v>361</v>
          </cell>
          <cell r="B172">
            <v>7</v>
          </cell>
          <cell r="D172" t="str">
            <v>Alkmaar</v>
          </cell>
          <cell r="E172">
            <v>94866</v>
          </cell>
          <cell r="F172">
            <v>20434</v>
          </cell>
          <cell r="G172">
            <v>15695</v>
          </cell>
          <cell r="H172">
            <v>4663</v>
          </cell>
          <cell r="I172">
            <v>14960</v>
          </cell>
          <cell r="J172">
            <v>10475</v>
          </cell>
          <cell r="K172">
            <v>1901</v>
          </cell>
          <cell r="L172">
            <v>0.84451354953354063</v>
          </cell>
          <cell r="M172">
            <v>712.38446739114443</v>
          </cell>
          <cell r="N172">
            <v>8952</v>
          </cell>
          <cell r="O172">
            <v>7590</v>
          </cell>
          <cell r="P172">
            <v>45938</v>
          </cell>
          <cell r="Q172">
            <v>3085.16</v>
          </cell>
          <cell r="R172">
            <v>5976</v>
          </cell>
          <cell r="S172">
            <v>2927</v>
          </cell>
          <cell r="T172">
            <v>193</v>
          </cell>
          <cell r="U172">
            <v>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129440</v>
          </cell>
          <cell r="AB172">
            <v>2927</v>
          </cell>
          <cell r="AC172">
            <v>103827.75</v>
          </cell>
          <cell r="AD172">
            <v>2</v>
          </cell>
        </row>
        <row r="173">
          <cell r="A173">
            <v>362</v>
          </cell>
          <cell r="B173">
            <v>7</v>
          </cell>
          <cell r="D173" t="str">
            <v>Amstelveen</v>
          </cell>
          <cell r="E173">
            <v>85015</v>
          </cell>
          <cell r="F173">
            <v>19088</v>
          </cell>
          <cell r="G173">
            <v>16192</v>
          </cell>
          <cell r="H173">
            <v>5575</v>
          </cell>
          <cell r="I173">
            <v>10320</v>
          </cell>
          <cell r="J173">
            <v>6080</v>
          </cell>
          <cell r="K173">
            <v>821</v>
          </cell>
          <cell r="L173">
            <v>0.7011101622544833</v>
          </cell>
          <cell r="M173">
            <v>343.14568864552092</v>
          </cell>
          <cell r="N173">
            <v>4078</v>
          </cell>
          <cell r="O173">
            <v>5470</v>
          </cell>
          <cell r="P173">
            <v>41912</v>
          </cell>
          <cell r="Q173">
            <v>415.8</v>
          </cell>
          <cell r="R173">
            <v>4545.6000000000004</v>
          </cell>
          <cell r="S173">
            <v>4132</v>
          </cell>
          <cell r="T173">
            <v>276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53430</v>
          </cell>
          <cell r="AB173">
            <v>5371.6</v>
          </cell>
          <cell r="AC173">
            <v>105576</v>
          </cell>
          <cell r="AD173">
            <v>6</v>
          </cell>
        </row>
        <row r="174">
          <cell r="A174">
            <v>363</v>
          </cell>
          <cell r="B174">
            <v>7</v>
          </cell>
          <cell r="D174" t="str">
            <v>Amsterdam</v>
          </cell>
          <cell r="E174">
            <v>810937</v>
          </cell>
          <cell r="F174">
            <v>164602</v>
          </cell>
          <cell r="G174">
            <v>95287</v>
          </cell>
          <cell r="H174">
            <v>27447</v>
          </cell>
          <cell r="I174">
            <v>147250</v>
          </cell>
          <cell r="J174">
            <v>105847.79999999999</v>
          </cell>
          <cell r="K174">
            <v>37086</v>
          </cell>
          <cell r="L174">
            <v>0.99065071054599851</v>
          </cell>
          <cell r="M174">
            <v>9445.2334124122626</v>
          </cell>
          <cell r="N174">
            <v>80589</v>
          </cell>
          <cell r="O174">
            <v>199745</v>
          </cell>
          <cell r="P174">
            <v>444397</v>
          </cell>
          <cell r="Q174">
            <v>16369.5164</v>
          </cell>
          <cell r="R174">
            <v>29008.800000000003</v>
          </cell>
          <cell r="S174">
            <v>16524</v>
          </cell>
          <cell r="T174">
            <v>3103</v>
          </cell>
          <cell r="U174">
            <v>1</v>
          </cell>
          <cell r="V174">
            <v>0</v>
          </cell>
          <cell r="W174">
            <v>0</v>
          </cell>
          <cell r="X174">
            <v>0</v>
          </cell>
          <cell r="Y174">
            <v>1</v>
          </cell>
          <cell r="Z174">
            <v>0</v>
          </cell>
          <cell r="AA174">
            <v>1677500</v>
          </cell>
          <cell r="AB174">
            <v>21646.440000000002</v>
          </cell>
          <cell r="AC174">
            <v>2444385.8879999998</v>
          </cell>
          <cell r="AD174">
            <v>21</v>
          </cell>
        </row>
        <row r="175">
          <cell r="A175">
            <v>370</v>
          </cell>
          <cell r="B175">
            <v>7</v>
          </cell>
          <cell r="D175" t="str">
            <v>Beemster</v>
          </cell>
          <cell r="E175">
            <v>8910</v>
          </cell>
          <cell r="F175">
            <v>2053</v>
          </cell>
          <cell r="G175">
            <v>1733</v>
          </cell>
          <cell r="H175">
            <v>543</v>
          </cell>
          <cell r="I175">
            <v>840</v>
          </cell>
          <cell r="J175">
            <v>475.4</v>
          </cell>
          <cell r="K175">
            <v>50</v>
          </cell>
          <cell r="L175">
            <v>0.125</v>
          </cell>
          <cell r="M175">
            <v>30.067955842386059</v>
          </cell>
          <cell r="N175">
            <v>555</v>
          </cell>
          <cell r="O175">
            <v>100</v>
          </cell>
          <cell r="P175">
            <v>3744</v>
          </cell>
          <cell r="Q175">
            <v>0</v>
          </cell>
          <cell r="R175">
            <v>0</v>
          </cell>
          <cell r="S175">
            <v>7059</v>
          </cell>
          <cell r="T175">
            <v>148</v>
          </cell>
          <cell r="U175">
            <v>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220</v>
          </cell>
          <cell r="AB175">
            <v>8682.57</v>
          </cell>
          <cell r="AC175">
            <v>1990.7159999999999</v>
          </cell>
          <cell r="AD175">
            <v>4</v>
          </cell>
        </row>
        <row r="176">
          <cell r="A176">
            <v>373</v>
          </cell>
          <cell r="B176">
            <v>7</v>
          </cell>
          <cell r="D176" t="str">
            <v>Bergen NH</v>
          </cell>
          <cell r="E176">
            <v>30076</v>
          </cell>
          <cell r="F176">
            <v>5956</v>
          </cell>
          <cell r="G176">
            <v>8548</v>
          </cell>
          <cell r="H176">
            <v>2531</v>
          </cell>
          <cell r="I176">
            <v>3890</v>
          </cell>
          <cell r="J176">
            <v>2114.6999999999998</v>
          </cell>
          <cell r="K176">
            <v>250</v>
          </cell>
          <cell r="L176">
            <v>0.41666666666666669</v>
          </cell>
          <cell r="M176">
            <v>121.957301838042</v>
          </cell>
          <cell r="N176">
            <v>1826</v>
          </cell>
          <cell r="O176">
            <v>295</v>
          </cell>
          <cell r="P176">
            <v>14524</v>
          </cell>
          <cell r="Q176">
            <v>470.56</v>
          </cell>
          <cell r="R176">
            <v>1296</v>
          </cell>
          <cell r="S176">
            <v>9712</v>
          </cell>
          <cell r="T176">
            <v>86</v>
          </cell>
          <cell r="U176">
            <v>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3720</v>
          </cell>
          <cell r="AB176">
            <v>10003.36</v>
          </cell>
          <cell r="AC176">
            <v>13669.81</v>
          </cell>
          <cell r="AD176">
            <v>7</v>
          </cell>
        </row>
        <row r="177">
          <cell r="A177">
            <v>375</v>
          </cell>
          <cell r="B177">
            <v>7</v>
          </cell>
          <cell r="D177" t="str">
            <v>Beverwijk</v>
          </cell>
          <cell r="E177">
            <v>40093</v>
          </cell>
          <cell r="F177">
            <v>9048</v>
          </cell>
          <cell r="G177">
            <v>6724</v>
          </cell>
          <cell r="H177">
            <v>2182</v>
          </cell>
          <cell r="I177">
            <v>6000</v>
          </cell>
          <cell r="J177">
            <v>4125.6000000000004</v>
          </cell>
          <cell r="K177">
            <v>781</v>
          </cell>
          <cell r="L177">
            <v>0.69053934571175946</v>
          </cell>
          <cell r="M177">
            <v>328.55372808347158</v>
          </cell>
          <cell r="N177">
            <v>3319</v>
          </cell>
          <cell r="O177">
            <v>3145</v>
          </cell>
          <cell r="P177">
            <v>18719</v>
          </cell>
          <cell r="Q177">
            <v>2515.2400000000002</v>
          </cell>
          <cell r="R177">
            <v>1363.2</v>
          </cell>
          <cell r="S177">
            <v>1833</v>
          </cell>
          <cell r="T177">
            <v>48</v>
          </cell>
          <cell r="U177">
            <v>1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21140</v>
          </cell>
          <cell r="AB177">
            <v>1887.99</v>
          </cell>
          <cell r="AC177">
            <v>49577.88</v>
          </cell>
          <cell r="AD177">
            <v>3</v>
          </cell>
        </row>
        <row r="178">
          <cell r="A178">
            <v>376</v>
          </cell>
          <cell r="B178">
            <v>7</v>
          </cell>
          <cell r="D178" t="str">
            <v>Blaricum</v>
          </cell>
          <cell r="E178">
            <v>9094</v>
          </cell>
          <cell r="F178">
            <v>1978</v>
          </cell>
          <cell r="G178">
            <v>2367</v>
          </cell>
          <cell r="H178">
            <v>622</v>
          </cell>
          <cell r="I178">
            <v>880</v>
          </cell>
          <cell r="J178">
            <v>467.09999999999997</v>
          </cell>
          <cell r="K178">
            <v>71</v>
          </cell>
          <cell r="L178">
            <v>0.16864608076009502</v>
          </cell>
          <cell r="M178">
            <v>40.793856456510547</v>
          </cell>
          <cell r="N178">
            <v>411</v>
          </cell>
          <cell r="O178">
            <v>250</v>
          </cell>
          <cell r="P178">
            <v>4153</v>
          </cell>
          <cell r="Q178">
            <v>0</v>
          </cell>
          <cell r="R178">
            <v>0</v>
          </cell>
          <cell r="S178">
            <v>1115</v>
          </cell>
          <cell r="T178">
            <v>441</v>
          </cell>
          <cell r="U178">
            <v>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410</v>
          </cell>
          <cell r="AB178">
            <v>1115</v>
          </cell>
          <cell r="AC178">
            <v>3600.4879999999998</v>
          </cell>
          <cell r="AD178">
            <v>3</v>
          </cell>
        </row>
        <row r="179">
          <cell r="A179">
            <v>377</v>
          </cell>
          <cell r="B179">
            <v>7</v>
          </cell>
          <cell r="D179" t="str">
            <v>Bloemendaal</v>
          </cell>
          <cell r="E179">
            <v>22059</v>
          </cell>
          <cell r="F179">
            <v>5333</v>
          </cell>
          <cell r="G179">
            <v>5844</v>
          </cell>
          <cell r="H179">
            <v>1849</v>
          </cell>
          <cell r="I179">
            <v>1990</v>
          </cell>
          <cell r="J179">
            <v>1032</v>
          </cell>
          <cell r="K179">
            <v>145</v>
          </cell>
          <cell r="L179">
            <v>0.29292929292929293</v>
          </cell>
          <cell r="M179">
            <v>75.925937297942994</v>
          </cell>
          <cell r="N179">
            <v>943</v>
          </cell>
          <cell r="O179">
            <v>350</v>
          </cell>
          <cell r="P179">
            <v>10064</v>
          </cell>
          <cell r="Q179">
            <v>128.02000000000001</v>
          </cell>
          <cell r="R179">
            <v>1284.8000000000002</v>
          </cell>
          <cell r="S179">
            <v>3969</v>
          </cell>
          <cell r="T179">
            <v>72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980</v>
          </cell>
          <cell r="AB179">
            <v>3969</v>
          </cell>
          <cell r="AC179">
            <v>10020.68</v>
          </cell>
          <cell r="AD179">
            <v>5</v>
          </cell>
        </row>
        <row r="180">
          <cell r="A180">
            <v>381</v>
          </cell>
          <cell r="B180">
            <v>7</v>
          </cell>
          <cell r="D180" t="str">
            <v>Bussum</v>
          </cell>
          <cell r="E180">
            <v>32631</v>
          </cell>
          <cell r="F180">
            <v>8146</v>
          </cell>
          <cell r="G180">
            <v>6455</v>
          </cell>
          <cell r="H180">
            <v>2216</v>
          </cell>
          <cell r="I180">
            <v>4760</v>
          </cell>
          <cell r="J180">
            <v>3201.6</v>
          </cell>
          <cell r="K180">
            <v>454</v>
          </cell>
          <cell r="L180">
            <v>0.56467661691542292</v>
          </cell>
          <cell r="M180">
            <v>204.9455967673872</v>
          </cell>
          <cell r="N180">
            <v>1735</v>
          </cell>
          <cell r="O180">
            <v>1505</v>
          </cell>
          <cell r="P180">
            <v>15536</v>
          </cell>
          <cell r="Q180">
            <v>148.5</v>
          </cell>
          <cell r="R180">
            <v>3320</v>
          </cell>
          <cell r="S180">
            <v>808</v>
          </cell>
          <cell r="T180">
            <v>7</v>
          </cell>
          <cell r="U180">
            <v>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16590</v>
          </cell>
          <cell r="AB180">
            <v>808</v>
          </cell>
          <cell r="AC180">
            <v>37775.616000000002</v>
          </cell>
          <cell r="AD180">
            <v>2</v>
          </cell>
        </row>
        <row r="181">
          <cell r="A181">
            <v>383</v>
          </cell>
          <cell r="B181">
            <v>7</v>
          </cell>
          <cell r="D181" t="str">
            <v>Castricum</v>
          </cell>
          <cell r="E181">
            <v>34288</v>
          </cell>
          <cell r="F181">
            <v>7661</v>
          </cell>
          <cell r="G181">
            <v>7848</v>
          </cell>
          <cell r="H181">
            <v>2583</v>
          </cell>
          <cell r="I181">
            <v>3410</v>
          </cell>
          <cell r="J181">
            <v>1880.8999999999999</v>
          </cell>
          <cell r="K181">
            <v>221</v>
          </cell>
          <cell r="L181">
            <v>0.38704028021015763</v>
          </cell>
          <cell r="M181">
            <v>109.55224407574516</v>
          </cell>
          <cell r="N181">
            <v>1740</v>
          </cell>
          <cell r="O181">
            <v>425</v>
          </cell>
          <cell r="P181">
            <v>15212</v>
          </cell>
          <cell r="Q181">
            <v>595.12</v>
          </cell>
          <cell r="R181">
            <v>2908.8</v>
          </cell>
          <cell r="S181">
            <v>4960</v>
          </cell>
          <cell r="T181">
            <v>556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8640</v>
          </cell>
          <cell r="AB181">
            <v>5059.2</v>
          </cell>
          <cell r="AC181">
            <v>20046.501</v>
          </cell>
          <cell r="AD181">
            <v>7</v>
          </cell>
        </row>
        <row r="182">
          <cell r="A182">
            <v>400</v>
          </cell>
          <cell r="B182">
            <v>7</v>
          </cell>
          <cell r="D182" t="str">
            <v>Den Helder</v>
          </cell>
          <cell r="E182">
            <v>56597</v>
          </cell>
          <cell r="F182">
            <v>11871</v>
          </cell>
          <cell r="G182">
            <v>11004</v>
          </cell>
          <cell r="H182">
            <v>3384</v>
          </cell>
          <cell r="I182">
            <v>9330</v>
          </cell>
          <cell r="J182">
            <v>6410.2999999999993</v>
          </cell>
          <cell r="K182">
            <v>1614</v>
          </cell>
          <cell r="L182">
            <v>0.82179226069246436</v>
          </cell>
          <cell r="M182">
            <v>617.84007057030635</v>
          </cell>
          <cell r="N182">
            <v>6017</v>
          </cell>
          <cell r="O182">
            <v>2640</v>
          </cell>
          <cell r="P182">
            <v>27910</v>
          </cell>
          <cell r="Q182">
            <v>1503.54</v>
          </cell>
          <cell r="R182">
            <v>2291.2000000000003</v>
          </cell>
          <cell r="S182">
            <v>4508</v>
          </cell>
          <cell r="T182">
            <v>336</v>
          </cell>
          <cell r="U182">
            <v>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58710</v>
          </cell>
          <cell r="AB182">
            <v>5003.88</v>
          </cell>
          <cell r="AC182">
            <v>48291.838000000003</v>
          </cell>
          <cell r="AD182">
            <v>3</v>
          </cell>
        </row>
        <row r="183">
          <cell r="A183">
            <v>384</v>
          </cell>
          <cell r="B183">
            <v>7</v>
          </cell>
          <cell r="D183" t="str">
            <v>Diemen</v>
          </cell>
          <cell r="E183">
            <v>25930</v>
          </cell>
          <cell r="F183">
            <v>5679</v>
          </cell>
          <cell r="G183">
            <v>3970</v>
          </cell>
          <cell r="H183">
            <v>1294</v>
          </cell>
          <cell r="I183">
            <v>3290</v>
          </cell>
          <cell r="J183">
            <v>2021.3</v>
          </cell>
          <cell r="K183">
            <v>416</v>
          </cell>
          <cell r="L183">
            <v>0.54308093994778073</v>
          </cell>
          <cell r="M183">
            <v>189.93771002356138</v>
          </cell>
          <cell r="N183">
            <v>1647</v>
          </cell>
          <cell r="O183">
            <v>4245</v>
          </cell>
          <cell r="P183">
            <v>12610</v>
          </cell>
          <cell r="Q183">
            <v>0</v>
          </cell>
          <cell r="R183">
            <v>0</v>
          </cell>
          <cell r="S183">
            <v>1193</v>
          </cell>
          <cell r="T183">
            <v>99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2990</v>
          </cell>
          <cell r="AB183">
            <v>1920.73</v>
          </cell>
          <cell r="AC183">
            <v>28621.871999999999</v>
          </cell>
          <cell r="AD183">
            <v>1</v>
          </cell>
        </row>
        <row r="184">
          <cell r="A184">
            <v>498</v>
          </cell>
          <cell r="B184">
            <v>7</v>
          </cell>
          <cell r="D184" t="str">
            <v>Drechterland</v>
          </cell>
          <cell r="E184">
            <v>19250</v>
          </cell>
          <cell r="F184">
            <v>4649</v>
          </cell>
          <cell r="G184">
            <v>3461</v>
          </cell>
          <cell r="H184">
            <v>912</v>
          </cell>
          <cell r="I184">
            <v>2040</v>
          </cell>
          <cell r="J184">
            <v>1228.1999999999998</v>
          </cell>
          <cell r="K184">
            <v>105</v>
          </cell>
          <cell r="L184">
            <v>0.23076923076923078</v>
          </cell>
          <cell r="M184">
            <v>57.33696359378402</v>
          </cell>
          <cell r="N184">
            <v>1176</v>
          </cell>
          <cell r="O184">
            <v>215</v>
          </cell>
          <cell r="P184">
            <v>7984</v>
          </cell>
          <cell r="Q184">
            <v>0</v>
          </cell>
          <cell r="R184">
            <v>0</v>
          </cell>
          <cell r="S184">
            <v>5905</v>
          </cell>
          <cell r="T184">
            <v>64</v>
          </cell>
          <cell r="U184">
            <v>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2230</v>
          </cell>
          <cell r="AB184">
            <v>7322.2</v>
          </cell>
          <cell r="AC184">
            <v>3734.28</v>
          </cell>
          <cell r="AD184">
            <v>10</v>
          </cell>
        </row>
        <row r="185">
          <cell r="A185">
            <v>385</v>
          </cell>
          <cell r="B185">
            <v>7</v>
          </cell>
          <cell r="D185" t="str">
            <v>Edam-Volendam</v>
          </cell>
          <cell r="E185">
            <v>28920</v>
          </cell>
          <cell r="F185">
            <v>7203</v>
          </cell>
          <cell r="G185">
            <v>4840</v>
          </cell>
          <cell r="H185">
            <v>1372</v>
          </cell>
          <cell r="I185">
            <v>2770</v>
          </cell>
          <cell r="J185">
            <v>1554</v>
          </cell>
          <cell r="K185">
            <v>179</v>
          </cell>
          <cell r="L185">
            <v>0.33837429111531192</v>
          </cell>
          <cell r="M185">
            <v>91.197332803909418</v>
          </cell>
          <cell r="N185">
            <v>1621</v>
          </cell>
          <cell r="O185">
            <v>565</v>
          </cell>
          <cell r="P185">
            <v>11608</v>
          </cell>
          <cell r="Q185">
            <v>295.02</v>
          </cell>
          <cell r="R185">
            <v>1740</v>
          </cell>
          <cell r="S185">
            <v>1630</v>
          </cell>
          <cell r="T185">
            <v>69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10870</v>
          </cell>
          <cell r="AB185">
            <v>2119</v>
          </cell>
          <cell r="AC185">
            <v>17948.16</v>
          </cell>
          <cell r="AD185">
            <v>1</v>
          </cell>
        </row>
        <row r="186">
          <cell r="A186">
            <v>388</v>
          </cell>
          <cell r="B186">
            <v>7</v>
          </cell>
          <cell r="D186" t="str">
            <v>Enkhuizen</v>
          </cell>
          <cell r="E186">
            <v>18376</v>
          </cell>
          <cell r="F186">
            <v>4098</v>
          </cell>
          <cell r="G186">
            <v>3308</v>
          </cell>
          <cell r="H186">
            <v>959</v>
          </cell>
          <cell r="I186">
            <v>2840</v>
          </cell>
          <cell r="J186">
            <v>1985.1999999999998</v>
          </cell>
          <cell r="K186">
            <v>285</v>
          </cell>
          <cell r="L186">
            <v>0.44881889763779526</v>
          </cell>
          <cell r="M186">
            <v>136.68316548895683</v>
          </cell>
          <cell r="N186">
            <v>1647</v>
          </cell>
          <cell r="O186">
            <v>715</v>
          </cell>
          <cell r="P186">
            <v>8530</v>
          </cell>
          <cell r="Q186">
            <v>0</v>
          </cell>
          <cell r="R186">
            <v>1269.6000000000001</v>
          </cell>
          <cell r="S186">
            <v>1268</v>
          </cell>
          <cell r="T186">
            <v>228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10630</v>
          </cell>
          <cell r="AB186">
            <v>1546.96</v>
          </cell>
          <cell r="AC186">
            <v>11488.512000000001</v>
          </cell>
          <cell r="AD186">
            <v>1</v>
          </cell>
        </row>
        <row r="187">
          <cell r="A187">
            <v>365</v>
          </cell>
          <cell r="B187">
            <v>7</v>
          </cell>
          <cell r="D187" t="str">
            <v>Graft-De Rijp</v>
          </cell>
          <cell r="E187">
            <v>6452</v>
          </cell>
          <cell r="F187">
            <v>1556</v>
          </cell>
          <cell r="G187">
            <v>1360</v>
          </cell>
          <cell r="H187">
            <v>371</v>
          </cell>
          <cell r="I187">
            <v>630</v>
          </cell>
          <cell r="J187">
            <v>353.8</v>
          </cell>
          <cell r="K187">
            <v>32</v>
          </cell>
          <cell r="L187">
            <v>8.3769633507853408E-2</v>
          </cell>
          <cell r="M187">
            <v>20.392970037108192</v>
          </cell>
          <cell r="N187">
            <v>287</v>
          </cell>
          <cell r="O187">
            <v>95</v>
          </cell>
          <cell r="P187">
            <v>2698</v>
          </cell>
          <cell r="Q187">
            <v>0</v>
          </cell>
          <cell r="R187">
            <v>0</v>
          </cell>
          <cell r="S187">
            <v>1987</v>
          </cell>
          <cell r="T187">
            <v>189</v>
          </cell>
          <cell r="U187">
            <v>1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160</v>
          </cell>
          <cell r="AB187">
            <v>2304.9199999999996</v>
          </cell>
          <cell r="AC187">
            <v>1160.04</v>
          </cell>
          <cell r="AD187">
            <v>3</v>
          </cell>
        </row>
        <row r="188">
          <cell r="A188">
            <v>392</v>
          </cell>
          <cell r="B188">
            <v>7</v>
          </cell>
          <cell r="D188" t="str">
            <v>Haarlem</v>
          </cell>
          <cell r="E188">
            <v>155147</v>
          </cell>
          <cell r="F188">
            <v>33894</v>
          </cell>
          <cell r="G188">
            <v>25318</v>
          </cell>
          <cell r="H188">
            <v>7910</v>
          </cell>
          <cell r="I188">
            <v>24460</v>
          </cell>
          <cell r="J188">
            <v>17222.7</v>
          </cell>
          <cell r="K188">
            <v>2853</v>
          </cell>
          <cell r="L188">
            <v>0.89072744302216667</v>
          </cell>
          <cell r="M188">
            <v>1014.1741607391587</v>
          </cell>
          <cell r="N188">
            <v>12050</v>
          </cell>
          <cell r="O188">
            <v>15105</v>
          </cell>
          <cell r="P188">
            <v>76522</v>
          </cell>
          <cell r="Q188">
            <v>5114.7</v>
          </cell>
          <cell r="R188">
            <v>8764.8000000000011</v>
          </cell>
          <cell r="S188">
            <v>2913</v>
          </cell>
          <cell r="T188">
            <v>296</v>
          </cell>
          <cell r="U188">
            <v>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197740</v>
          </cell>
          <cell r="AB188">
            <v>2971.26</v>
          </cell>
          <cell r="AC188">
            <v>243607.51800000001</v>
          </cell>
          <cell r="AD188">
            <v>2</v>
          </cell>
        </row>
        <row r="189">
          <cell r="A189">
            <v>393</v>
          </cell>
          <cell r="B189">
            <v>7</v>
          </cell>
          <cell r="D189" t="str">
            <v>Haarlemmerliede Spaarnw</v>
          </cell>
          <cell r="E189">
            <v>5535</v>
          </cell>
          <cell r="F189">
            <v>1274</v>
          </cell>
          <cell r="G189">
            <v>937</v>
          </cell>
          <cell r="H189">
            <v>289</v>
          </cell>
          <cell r="I189">
            <v>520</v>
          </cell>
          <cell r="J189">
            <v>293.2</v>
          </cell>
          <cell r="K189">
            <v>45</v>
          </cell>
          <cell r="L189">
            <v>0.11392405063291139</v>
          </cell>
          <cell r="M189">
            <v>27.434363394376835</v>
          </cell>
          <cell r="N189">
            <v>235</v>
          </cell>
          <cell r="O189">
            <v>170</v>
          </cell>
          <cell r="P189">
            <v>2331</v>
          </cell>
          <cell r="Q189">
            <v>0</v>
          </cell>
          <cell r="R189">
            <v>0</v>
          </cell>
          <cell r="S189">
            <v>1921</v>
          </cell>
          <cell r="T189">
            <v>197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50</v>
          </cell>
          <cell r="AB189">
            <v>2132.3100000000004</v>
          </cell>
          <cell r="AC189">
            <v>1403.8920000000001</v>
          </cell>
          <cell r="AD189">
            <v>5</v>
          </cell>
        </row>
        <row r="190">
          <cell r="A190">
            <v>394</v>
          </cell>
          <cell r="B190">
            <v>7</v>
          </cell>
          <cell r="D190" t="str">
            <v>Haarlemmermeer</v>
          </cell>
          <cell r="E190">
            <v>144061</v>
          </cell>
          <cell r="F190">
            <v>36788</v>
          </cell>
          <cell r="G190">
            <v>20769</v>
          </cell>
          <cell r="H190">
            <v>5905</v>
          </cell>
          <cell r="I190">
            <v>13340</v>
          </cell>
          <cell r="J190">
            <v>7415.5999999999995</v>
          </cell>
          <cell r="K190">
            <v>1399</v>
          </cell>
          <cell r="L190">
            <v>0.79988564894225267</v>
          </cell>
          <cell r="M190">
            <v>545.58373123061006</v>
          </cell>
          <cell r="N190">
            <v>7754</v>
          </cell>
          <cell r="O190">
            <v>11305</v>
          </cell>
          <cell r="P190">
            <v>60474</v>
          </cell>
          <cell r="Q190">
            <v>2027.66</v>
          </cell>
          <cell r="R190">
            <v>5420</v>
          </cell>
          <cell r="S190">
            <v>17831</v>
          </cell>
          <cell r="T190">
            <v>699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77530</v>
          </cell>
          <cell r="AB190">
            <v>20505.649999999998</v>
          </cell>
          <cell r="AC190">
            <v>90465.588000000003</v>
          </cell>
          <cell r="AD190">
            <v>28</v>
          </cell>
        </row>
        <row r="191">
          <cell r="A191">
            <v>396</v>
          </cell>
          <cell r="B191">
            <v>7</v>
          </cell>
          <cell r="D191" t="str">
            <v>Heemskerk</v>
          </cell>
          <cell r="E191">
            <v>39088</v>
          </cell>
          <cell r="F191">
            <v>8647</v>
          </cell>
          <cell r="G191">
            <v>7866</v>
          </cell>
          <cell r="H191">
            <v>2779</v>
          </cell>
          <cell r="I191">
            <v>4860</v>
          </cell>
          <cell r="J191">
            <v>3132.5</v>
          </cell>
          <cell r="K191">
            <v>698</v>
          </cell>
          <cell r="L191">
            <v>0.66603053435114501</v>
          </cell>
          <cell r="M191">
            <v>297.95742864465763</v>
          </cell>
          <cell r="N191">
            <v>2881</v>
          </cell>
          <cell r="O191">
            <v>2025</v>
          </cell>
          <cell r="P191">
            <v>17448</v>
          </cell>
          <cell r="Q191">
            <v>418.62</v>
          </cell>
          <cell r="R191">
            <v>1487.2</v>
          </cell>
          <cell r="S191">
            <v>2719</v>
          </cell>
          <cell r="T191">
            <v>44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23790</v>
          </cell>
          <cell r="AB191">
            <v>2773.38</v>
          </cell>
          <cell r="AC191">
            <v>38523.25</v>
          </cell>
          <cell r="AD191">
            <v>3</v>
          </cell>
        </row>
        <row r="192">
          <cell r="A192">
            <v>397</v>
          </cell>
          <cell r="B192">
            <v>7</v>
          </cell>
          <cell r="D192" t="str">
            <v>Heemstede</v>
          </cell>
          <cell r="E192">
            <v>26364</v>
          </cell>
          <cell r="F192">
            <v>6219</v>
          </cell>
          <cell r="G192">
            <v>6685</v>
          </cell>
          <cell r="H192">
            <v>2289</v>
          </cell>
          <cell r="I192">
            <v>2820</v>
          </cell>
          <cell r="J192">
            <v>1595.3</v>
          </cell>
          <cell r="K192">
            <v>213</v>
          </cell>
          <cell r="L192">
            <v>0.37833037300177619</v>
          </cell>
          <cell r="M192">
            <v>106.09386107746978</v>
          </cell>
          <cell r="N192">
            <v>1575</v>
          </cell>
          <cell r="O192">
            <v>670</v>
          </cell>
          <cell r="P192">
            <v>12284</v>
          </cell>
          <cell r="Q192">
            <v>0</v>
          </cell>
          <cell r="R192">
            <v>1444.8000000000002</v>
          </cell>
          <cell r="S192">
            <v>918</v>
          </cell>
          <cell r="T192">
            <v>47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6000</v>
          </cell>
          <cell r="AB192">
            <v>918</v>
          </cell>
          <cell r="AC192">
            <v>20195.303</v>
          </cell>
          <cell r="AD192">
            <v>1</v>
          </cell>
        </row>
        <row r="193">
          <cell r="A193">
            <v>398</v>
          </cell>
          <cell r="B193">
            <v>7</v>
          </cell>
          <cell r="D193" t="str">
            <v>Heerhugowaard</v>
          </cell>
          <cell r="E193">
            <v>53307</v>
          </cell>
          <cell r="F193">
            <v>13693</v>
          </cell>
          <cell r="G193">
            <v>8164</v>
          </cell>
          <cell r="H193">
            <v>2144</v>
          </cell>
          <cell r="I193">
            <v>5510</v>
          </cell>
          <cell r="J193">
            <v>3313.9</v>
          </cell>
          <cell r="K193">
            <v>570</v>
          </cell>
          <cell r="L193">
            <v>0.61956521739130432</v>
          </cell>
          <cell r="M193">
            <v>249.81075068143718</v>
          </cell>
          <cell r="N193">
            <v>4010</v>
          </cell>
          <cell r="O193">
            <v>3365</v>
          </cell>
          <cell r="P193">
            <v>22537</v>
          </cell>
          <cell r="Q193">
            <v>887.56</v>
          </cell>
          <cell r="R193">
            <v>3386.4</v>
          </cell>
          <cell r="S193">
            <v>3829</v>
          </cell>
          <cell r="T193">
            <v>170</v>
          </cell>
          <cell r="U193">
            <v>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51810</v>
          </cell>
          <cell r="AB193">
            <v>3905.58</v>
          </cell>
          <cell r="AC193">
            <v>36455.26</v>
          </cell>
          <cell r="AD193">
            <v>5</v>
          </cell>
        </row>
        <row r="194">
          <cell r="A194">
            <v>399</v>
          </cell>
          <cell r="B194">
            <v>7</v>
          </cell>
          <cell r="D194" t="str">
            <v>Heiloo</v>
          </cell>
          <cell r="E194">
            <v>22636</v>
          </cell>
          <cell r="F194">
            <v>5121</v>
          </cell>
          <cell r="G194">
            <v>5533</v>
          </cell>
          <cell r="H194">
            <v>1924</v>
          </cell>
          <cell r="I194">
            <v>2310</v>
          </cell>
          <cell r="J194">
            <v>1302.0999999999999</v>
          </cell>
          <cell r="K194">
            <v>174</v>
          </cell>
          <cell r="L194">
            <v>0.33206106870229007</v>
          </cell>
          <cell r="M194">
            <v>88.977017879822739</v>
          </cell>
          <cell r="N194">
            <v>1290</v>
          </cell>
          <cell r="O194">
            <v>320</v>
          </cell>
          <cell r="P194">
            <v>10158</v>
          </cell>
          <cell r="Q194">
            <v>0</v>
          </cell>
          <cell r="R194">
            <v>275.2</v>
          </cell>
          <cell r="S194">
            <v>1871</v>
          </cell>
          <cell r="T194">
            <v>30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8390</v>
          </cell>
          <cell r="AB194">
            <v>1871</v>
          </cell>
          <cell r="AC194">
            <v>12497.96</v>
          </cell>
          <cell r="AD194">
            <v>3</v>
          </cell>
        </row>
        <row r="195">
          <cell r="A195">
            <v>402</v>
          </cell>
          <cell r="B195">
            <v>7</v>
          </cell>
          <cell r="D195" t="str">
            <v>Hilversum</v>
          </cell>
          <cell r="E195">
            <v>86426</v>
          </cell>
          <cell r="F195">
            <v>19280</v>
          </cell>
          <cell r="G195">
            <v>16320</v>
          </cell>
          <cell r="H195">
            <v>5344</v>
          </cell>
          <cell r="I195">
            <v>13090</v>
          </cell>
          <cell r="J195">
            <v>9021.7000000000007</v>
          </cell>
          <cell r="K195">
            <v>1629</v>
          </cell>
          <cell r="L195">
            <v>0.82314300151591713</v>
          </cell>
          <cell r="M195">
            <v>622.83261036523163</v>
          </cell>
          <cell r="N195">
            <v>5936</v>
          </cell>
          <cell r="O195">
            <v>6540</v>
          </cell>
          <cell r="P195">
            <v>42310</v>
          </cell>
          <cell r="Q195">
            <v>2815.6</v>
          </cell>
          <cell r="R195">
            <v>5546.4000000000005</v>
          </cell>
          <cell r="S195">
            <v>4561</v>
          </cell>
          <cell r="T195">
            <v>74</v>
          </cell>
          <cell r="U195">
            <v>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89660</v>
          </cell>
          <cell r="AB195">
            <v>4561</v>
          </cell>
          <cell r="AC195">
            <v>101463.402</v>
          </cell>
          <cell r="AD195">
            <v>5</v>
          </cell>
        </row>
        <row r="196">
          <cell r="A196">
            <v>1911</v>
          </cell>
          <cell r="B196">
            <v>7</v>
          </cell>
          <cell r="D196" t="str">
            <v>Hollands Kroon</v>
          </cell>
          <cell r="E196">
            <v>47502</v>
          </cell>
          <cell r="F196">
            <v>11263</v>
          </cell>
          <cell r="G196">
            <v>8553</v>
          </cell>
          <cell r="H196">
            <v>2544</v>
          </cell>
          <cell r="I196">
            <v>5560</v>
          </cell>
          <cell r="J196">
            <v>3505.5</v>
          </cell>
          <cell r="K196">
            <v>415</v>
          </cell>
          <cell r="L196">
            <v>0.54248366013071891</v>
          </cell>
          <cell r="M196">
            <v>189.54042240147885</v>
          </cell>
          <cell r="N196">
            <v>2941</v>
          </cell>
          <cell r="O196">
            <v>480</v>
          </cell>
          <cell r="P196">
            <v>20091</v>
          </cell>
          <cell r="Q196">
            <v>38.06</v>
          </cell>
          <cell r="R196">
            <v>830.40000000000009</v>
          </cell>
          <cell r="S196">
            <v>35763</v>
          </cell>
          <cell r="T196">
            <v>1754</v>
          </cell>
          <cell r="U196">
            <v>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7990</v>
          </cell>
          <cell r="AB196">
            <v>41127.449999999997</v>
          </cell>
          <cell r="AC196">
            <v>8567.2649999999994</v>
          </cell>
          <cell r="AD196">
            <v>28</v>
          </cell>
        </row>
        <row r="197">
          <cell r="A197">
            <v>405</v>
          </cell>
          <cell r="B197">
            <v>7</v>
          </cell>
          <cell r="D197" t="str">
            <v>Hoorn</v>
          </cell>
          <cell r="E197">
            <v>71703</v>
          </cell>
          <cell r="F197">
            <v>17119</v>
          </cell>
          <cell r="G197">
            <v>11585</v>
          </cell>
          <cell r="H197">
            <v>3159</v>
          </cell>
          <cell r="I197">
            <v>10040</v>
          </cell>
          <cell r="J197">
            <v>6845.4</v>
          </cell>
          <cell r="K197">
            <v>1156</v>
          </cell>
          <cell r="L197">
            <v>0.76759628154050463</v>
          </cell>
          <cell r="M197">
            <v>462.13973997781596</v>
          </cell>
          <cell r="N197">
            <v>6464</v>
          </cell>
          <cell r="O197">
            <v>6310</v>
          </cell>
          <cell r="P197">
            <v>32427</v>
          </cell>
          <cell r="Q197">
            <v>2834.74</v>
          </cell>
          <cell r="R197">
            <v>6415.2000000000007</v>
          </cell>
          <cell r="S197">
            <v>2013</v>
          </cell>
          <cell r="T197">
            <v>89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86960</v>
          </cell>
          <cell r="AB197">
            <v>2697.42</v>
          </cell>
          <cell r="AC197">
            <v>52008.088000000003</v>
          </cell>
          <cell r="AD197">
            <v>1</v>
          </cell>
        </row>
        <row r="198">
          <cell r="A198">
            <v>406</v>
          </cell>
          <cell r="B198">
            <v>7</v>
          </cell>
          <cell r="D198" t="str">
            <v>Huizen</v>
          </cell>
          <cell r="E198">
            <v>41245</v>
          </cell>
          <cell r="F198">
            <v>9407</v>
          </cell>
          <cell r="G198">
            <v>7897</v>
          </cell>
          <cell r="H198">
            <v>2338</v>
          </cell>
          <cell r="I198">
            <v>4880</v>
          </cell>
          <cell r="J198">
            <v>3036.3999999999996</v>
          </cell>
          <cell r="K198">
            <v>527</v>
          </cell>
          <cell r="L198">
            <v>0.60091220068415052</v>
          </cell>
          <cell r="M198">
            <v>233.3325005344806</v>
          </cell>
          <cell r="N198">
            <v>2592</v>
          </cell>
          <cell r="O198">
            <v>2655</v>
          </cell>
          <cell r="P198">
            <v>18499</v>
          </cell>
          <cell r="Q198">
            <v>1470.2192</v>
          </cell>
          <cell r="R198">
            <v>1703.2</v>
          </cell>
          <cell r="S198">
            <v>1582</v>
          </cell>
          <cell r="T198">
            <v>751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26860</v>
          </cell>
          <cell r="AB198">
            <v>1582</v>
          </cell>
          <cell r="AC198">
            <v>34696.552000000003</v>
          </cell>
          <cell r="AD198">
            <v>5</v>
          </cell>
        </row>
        <row r="199">
          <cell r="A199">
            <v>1598</v>
          </cell>
          <cell r="B199">
            <v>7</v>
          </cell>
          <cell r="D199" t="str">
            <v>Koggenland</v>
          </cell>
          <cell r="E199">
            <v>22485</v>
          </cell>
          <cell r="F199">
            <v>5645</v>
          </cell>
          <cell r="G199">
            <v>3849</v>
          </cell>
          <cell r="H199">
            <v>1094</v>
          </cell>
          <cell r="I199">
            <v>2280</v>
          </cell>
          <cell r="J199">
            <v>1367.1</v>
          </cell>
          <cell r="K199">
            <v>115</v>
          </cell>
          <cell r="L199">
            <v>0.24731182795698925</v>
          </cell>
          <cell r="M199">
            <v>62.059335505776062</v>
          </cell>
          <cell r="N199">
            <v>1086</v>
          </cell>
          <cell r="O199">
            <v>230</v>
          </cell>
          <cell r="P199">
            <v>9187</v>
          </cell>
          <cell r="Q199">
            <v>0</v>
          </cell>
          <cell r="R199">
            <v>0</v>
          </cell>
          <cell r="S199">
            <v>8035</v>
          </cell>
          <cell r="T199">
            <v>299</v>
          </cell>
          <cell r="U199">
            <v>1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1240</v>
          </cell>
          <cell r="AB199">
            <v>10124.1</v>
          </cell>
          <cell r="AC199">
            <v>3633.3420000000001</v>
          </cell>
          <cell r="AD199">
            <v>16</v>
          </cell>
        </row>
        <row r="200">
          <cell r="A200">
            <v>415</v>
          </cell>
          <cell r="B200">
            <v>7</v>
          </cell>
          <cell r="D200" t="str">
            <v>Landsmeer</v>
          </cell>
          <cell r="E200">
            <v>10444</v>
          </cell>
          <cell r="F200">
            <v>2343</v>
          </cell>
          <cell r="G200">
            <v>2131</v>
          </cell>
          <cell r="H200">
            <v>683</v>
          </cell>
          <cell r="I200">
            <v>1020</v>
          </cell>
          <cell r="J200">
            <v>575.79999999999995</v>
          </cell>
          <cell r="K200">
            <v>78</v>
          </cell>
          <cell r="L200">
            <v>0.1822429906542056</v>
          </cell>
          <cell r="M200">
            <v>44.271302994882959</v>
          </cell>
          <cell r="N200">
            <v>460</v>
          </cell>
          <cell r="O200">
            <v>285</v>
          </cell>
          <cell r="P200">
            <v>4535</v>
          </cell>
          <cell r="Q200">
            <v>0</v>
          </cell>
          <cell r="R200">
            <v>0</v>
          </cell>
          <cell r="S200">
            <v>2246</v>
          </cell>
          <cell r="T200">
            <v>404</v>
          </cell>
          <cell r="U200">
            <v>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280</v>
          </cell>
          <cell r="AB200">
            <v>3032.1000000000004</v>
          </cell>
          <cell r="AC200">
            <v>4082.1979999999999</v>
          </cell>
          <cell r="AD200">
            <v>6</v>
          </cell>
        </row>
        <row r="201">
          <cell r="A201">
            <v>416</v>
          </cell>
          <cell r="B201">
            <v>7</v>
          </cell>
          <cell r="D201" t="str">
            <v>Langedijk</v>
          </cell>
          <cell r="E201">
            <v>26935</v>
          </cell>
          <cell r="F201">
            <v>6744</v>
          </cell>
          <cell r="G201">
            <v>4520</v>
          </cell>
          <cell r="H201">
            <v>1228</v>
          </cell>
          <cell r="I201">
            <v>2630</v>
          </cell>
          <cell r="J201">
            <v>1536</v>
          </cell>
          <cell r="K201">
            <v>224</v>
          </cell>
          <cell r="L201">
            <v>0.3902439024390244</v>
          </cell>
          <cell r="M201">
            <v>110.84491532198622</v>
          </cell>
          <cell r="N201">
            <v>1593</v>
          </cell>
          <cell r="O201">
            <v>595</v>
          </cell>
          <cell r="P201">
            <v>11007</v>
          </cell>
          <cell r="Q201">
            <v>0</v>
          </cell>
          <cell r="R201">
            <v>495.20000000000005</v>
          </cell>
          <cell r="S201">
            <v>2393</v>
          </cell>
          <cell r="T201">
            <v>310</v>
          </cell>
          <cell r="U201">
            <v>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9490</v>
          </cell>
          <cell r="AB201">
            <v>2393</v>
          </cell>
          <cell r="AC201">
            <v>9539.68</v>
          </cell>
          <cell r="AD201">
            <v>7</v>
          </cell>
        </row>
        <row r="202">
          <cell r="A202">
            <v>417</v>
          </cell>
          <cell r="B202">
            <v>7</v>
          </cell>
          <cell r="D202" t="str">
            <v>Laren</v>
          </cell>
          <cell r="E202">
            <v>10862</v>
          </cell>
          <cell r="F202">
            <v>2279</v>
          </cell>
          <cell r="G202">
            <v>3278</v>
          </cell>
          <cell r="H202">
            <v>1090</v>
          </cell>
          <cell r="I202">
            <v>1270</v>
          </cell>
          <cell r="J202">
            <v>753.1</v>
          </cell>
          <cell r="K202">
            <v>74</v>
          </cell>
          <cell r="L202">
            <v>0.17452830188679244</v>
          </cell>
          <cell r="M202">
            <v>42.289407081577117</v>
          </cell>
          <cell r="N202">
            <v>427</v>
          </cell>
          <cell r="O202">
            <v>180</v>
          </cell>
          <cell r="P202">
            <v>5351</v>
          </cell>
          <cell r="Q202">
            <v>0</v>
          </cell>
          <cell r="R202">
            <v>1429.6000000000001</v>
          </cell>
          <cell r="S202">
            <v>1241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1340</v>
          </cell>
          <cell r="AB202">
            <v>1241</v>
          </cell>
          <cell r="AC202">
            <v>5360.2529999999997</v>
          </cell>
          <cell r="AD202">
            <v>1</v>
          </cell>
        </row>
        <row r="203">
          <cell r="A203">
            <v>420</v>
          </cell>
          <cell r="B203">
            <v>7</v>
          </cell>
          <cell r="D203" t="str">
            <v>Medemblik</v>
          </cell>
          <cell r="E203">
            <v>43320</v>
          </cell>
          <cell r="F203">
            <v>10462</v>
          </cell>
          <cell r="G203">
            <v>7658</v>
          </cell>
          <cell r="H203">
            <v>2118</v>
          </cell>
          <cell r="I203">
            <v>4930</v>
          </cell>
          <cell r="J203">
            <v>3030.2</v>
          </cell>
          <cell r="K203">
            <v>381</v>
          </cell>
          <cell r="L203">
            <v>0.52120383036935702</v>
          </cell>
          <cell r="M203">
            <v>175.95626262812527</v>
          </cell>
          <cell r="N203">
            <v>3056</v>
          </cell>
          <cell r="O203">
            <v>900</v>
          </cell>
          <cell r="P203">
            <v>18240</v>
          </cell>
          <cell r="Q203">
            <v>0</v>
          </cell>
          <cell r="R203">
            <v>298.40000000000003</v>
          </cell>
          <cell r="S203">
            <v>12136</v>
          </cell>
          <cell r="T203">
            <v>586</v>
          </cell>
          <cell r="U203">
            <v>1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7300</v>
          </cell>
          <cell r="AB203">
            <v>15534.08</v>
          </cell>
          <cell r="AC203">
            <v>9366.0139999999992</v>
          </cell>
          <cell r="AD203">
            <v>23</v>
          </cell>
        </row>
        <row r="204">
          <cell r="A204">
            <v>424</v>
          </cell>
          <cell r="B204">
            <v>7</v>
          </cell>
          <cell r="D204" t="str">
            <v>Muiden</v>
          </cell>
          <cell r="E204">
            <v>6287</v>
          </cell>
          <cell r="F204">
            <v>1489</v>
          </cell>
          <cell r="G204">
            <v>1336</v>
          </cell>
          <cell r="H204">
            <v>436</v>
          </cell>
          <cell r="I204">
            <v>600</v>
          </cell>
          <cell r="J204">
            <v>319.8</v>
          </cell>
          <cell r="K204">
            <v>86</v>
          </cell>
          <cell r="L204">
            <v>0.19724770642201836</v>
          </cell>
          <cell r="M204">
            <v>48.196294848584103</v>
          </cell>
          <cell r="N204">
            <v>303</v>
          </cell>
          <cell r="O204">
            <v>205</v>
          </cell>
          <cell r="P204">
            <v>2815</v>
          </cell>
          <cell r="Q204">
            <v>0</v>
          </cell>
          <cell r="R204">
            <v>0</v>
          </cell>
          <cell r="S204">
            <v>1445</v>
          </cell>
          <cell r="T204">
            <v>101</v>
          </cell>
          <cell r="U204">
            <v>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80</v>
          </cell>
          <cell r="AB204">
            <v>1835.15</v>
          </cell>
          <cell r="AC204">
            <v>1232.8800000000001</v>
          </cell>
          <cell r="AD204">
            <v>3</v>
          </cell>
        </row>
        <row r="205">
          <cell r="A205">
            <v>425</v>
          </cell>
          <cell r="B205">
            <v>7</v>
          </cell>
          <cell r="D205" t="str">
            <v>Naarden</v>
          </cell>
          <cell r="E205">
            <v>17205</v>
          </cell>
          <cell r="F205">
            <v>4704</v>
          </cell>
          <cell r="G205">
            <v>3720</v>
          </cell>
          <cell r="H205">
            <v>1230</v>
          </cell>
          <cell r="I205">
            <v>1660</v>
          </cell>
          <cell r="J205">
            <v>901.59999999999991</v>
          </cell>
          <cell r="K205">
            <v>139</v>
          </cell>
          <cell r="L205">
            <v>0.28425357873210633</v>
          </cell>
          <cell r="M205">
            <v>73.185134652311902</v>
          </cell>
          <cell r="N205">
            <v>630</v>
          </cell>
          <cell r="O205">
            <v>635</v>
          </cell>
          <cell r="P205">
            <v>7540</v>
          </cell>
          <cell r="Q205">
            <v>0</v>
          </cell>
          <cell r="R205">
            <v>312.8</v>
          </cell>
          <cell r="S205">
            <v>2140</v>
          </cell>
          <cell r="T205">
            <v>1145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3500</v>
          </cell>
          <cell r="AB205">
            <v>2140</v>
          </cell>
          <cell r="AC205">
            <v>8987.0400000000009</v>
          </cell>
          <cell r="AD205">
            <v>4</v>
          </cell>
        </row>
        <row r="206">
          <cell r="A206">
            <v>431</v>
          </cell>
          <cell r="B206">
            <v>7</v>
          </cell>
          <cell r="D206" t="str">
            <v>Oostzaan</v>
          </cell>
          <cell r="E206">
            <v>9139</v>
          </cell>
          <cell r="F206">
            <v>2116</v>
          </cell>
          <cell r="G206">
            <v>1744</v>
          </cell>
          <cell r="H206">
            <v>548</v>
          </cell>
          <cell r="I206">
            <v>880</v>
          </cell>
          <cell r="J206">
            <v>492.2</v>
          </cell>
          <cell r="K206">
            <v>53</v>
          </cell>
          <cell r="L206">
            <v>0.13151364764267989</v>
          </cell>
          <cell r="M206">
            <v>31.631515982292616</v>
          </cell>
          <cell r="N206">
            <v>462</v>
          </cell>
          <cell r="O206">
            <v>270</v>
          </cell>
          <cell r="P206">
            <v>3873</v>
          </cell>
          <cell r="Q206">
            <v>0</v>
          </cell>
          <cell r="R206">
            <v>0</v>
          </cell>
          <cell r="S206">
            <v>1153</v>
          </cell>
          <cell r="T206">
            <v>455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260</v>
          </cell>
          <cell r="AB206">
            <v>1452.78</v>
          </cell>
          <cell r="AC206">
            <v>4130.07</v>
          </cell>
          <cell r="AD206">
            <v>3</v>
          </cell>
        </row>
        <row r="207">
          <cell r="A207">
            <v>432</v>
          </cell>
          <cell r="B207">
            <v>7</v>
          </cell>
          <cell r="D207" t="str">
            <v>Opmeer</v>
          </cell>
          <cell r="E207">
            <v>11368</v>
          </cell>
          <cell r="F207">
            <v>2801</v>
          </cell>
          <cell r="G207">
            <v>2085</v>
          </cell>
          <cell r="H207">
            <v>613</v>
          </cell>
          <cell r="I207">
            <v>1280</v>
          </cell>
          <cell r="J207">
            <v>803.9</v>
          </cell>
          <cell r="K207">
            <v>68</v>
          </cell>
          <cell r="L207">
            <v>0.16267942583732056</v>
          </cell>
          <cell r="M207">
            <v>39.290065611716258</v>
          </cell>
          <cell r="N207">
            <v>582</v>
          </cell>
          <cell r="O207">
            <v>115</v>
          </cell>
          <cell r="P207">
            <v>4666</v>
          </cell>
          <cell r="Q207">
            <v>0</v>
          </cell>
          <cell r="R207">
            <v>0</v>
          </cell>
          <cell r="S207">
            <v>4152</v>
          </cell>
          <cell r="T207">
            <v>42</v>
          </cell>
          <cell r="U207">
            <v>1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1930</v>
          </cell>
          <cell r="AB207">
            <v>4899.3599999999997</v>
          </cell>
          <cell r="AC207">
            <v>2351.9340000000002</v>
          </cell>
          <cell r="AD207">
            <v>7</v>
          </cell>
        </row>
        <row r="208">
          <cell r="A208">
            <v>437</v>
          </cell>
          <cell r="B208">
            <v>7</v>
          </cell>
          <cell r="D208" t="str">
            <v>Ouder-Amstel</v>
          </cell>
          <cell r="E208">
            <v>13271</v>
          </cell>
          <cell r="F208">
            <v>3201</v>
          </cell>
          <cell r="G208">
            <v>2583</v>
          </cell>
          <cell r="H208">
            <v>772</v>
          </cell>
          <cell r="I208">
            <v>1460</v>
          </cell>
          <cell r="J208">
            <v>882.4</v>
          </cell>
          <cell r="K208">
            <v>107</v>
          </cell>
          <cell r="L208">
            <v>0.23413566739606126</v>
          </cell>
          <cell r="M208">
            <v>58.285950963090251</v>
          </cell>
          <cell r="N208">
            <v>537</v>
          </cell>
          <cell r="O208">
            <v>780</v>
          </cell>
          <cell r="P208">
            <v>6011</v>
          </cell>
          <cell r="Q208">
            <v>321.77999999999997</v>
          </cell>
          <cell r="R208">
            <v>0</v>
          </cell>
          <cell r="S208">
            <v>2410</v>
          </cell>
          <cell r="T208">
            <v>168</v>
          </cell>
          <cell r="U208">
            <v>1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330</v>
          </cell>
          <cell r="AB208">
            <v>3374</v>
          </cell>
          <cell r="AC208">
            <v>6919.6480000000001</v>
          </cell>
          <cell r="AD208">
            <v>3</v>
          </cell>
        </row>
        <row r="209">
          <cell r="A209">
            <v>439</v>
          </cell>
          <cell r="B209">
            <v>7</v>
          </cell>
          <cell r="D209" t="str">
            <v>Purmerend</v>
          </cell>
          <cell r="E209">
            <v>79576</v>
          </cell>
          <cell r="F209">
            <v>17728</v>
          </cell>
          <cell r="G209">
            <v>13830</v>
          </cell>
          <cell r="H209">
            <v>4439</v>
          </cell>
          <cell r="I209">
            <v>10480</v>
          </cell>
          <cell r="J209">
            <v>6967.9</v>
          </cell>
          <cell r="K209">
            <v>1253</v>
          </cell>
          <cell r="L209">
            <v>0.78165938864628826</v>
          </cell>
          <cell r="M209">
            <v>495.69830259377949</v>
          </cell>
          <cell r="N209">
            <v>6767</v>
          </cell>
          <cell r="O209">
            <v>7190</v>
          </cell>
          <cell r="P209">
            <v>35975</v>
          </cell>
          <cell r="Q209">
            <v>2188.7200000000003</v>
          </cell>
          <cell r="R209">
            <v>3354.4</v>
          </cell>
          <cell r="S209">
            <v>2316</v>
          </cell>
          <cell r="T209">
            <v>140</v>
          </cell>
          <cell r="U209">
            <v>1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73780</v>
          </cell>
          <cell r="AB209">
            <v>2895</v>
          </cell>
          <cell r="AC209">
            <v>75615.513000000006</v>
          </cell>
          <cell r="AD209">
            <v>1</v>
          </cell>
        </row>
        <row r="210">
          <cell r="A210">
            <v>441</v>
          </cell>
          <cell r="B210">
            <v>7</v>
          </cell>
          <cell r="D210" t="str">
            <v>Schagen</v>
          </cell>
          <cell r="E210">
            <v>45978</v>
          </cell>
          <cell r="F210">
            <v>10752</v>
          </cell>
          <cell r="G210">
            <v>9302</v>
          </cell>
          <cell r="H210">
            <v>2548</v>
          </cell>
          <cell r="I210">
            <v>5460</v>
          </cell>
          <cell r="J210">
            <v>3149.2</v>
          </cell>
          <cell r="K210">
            <v>465</v>
          </cell>
          <cell r="L210">
            <v>0.57055214723926384</v>
          </cell>
          <cell r="M210">
            <v>209.25896310003765</v>
          </cell>
          <cell r="N210">
            <v>3142</v>
          </cell>
          <cell r="O210">
            <v>570</v>
          </cell>
          <cell r="P210">
            <v>20161</v>
          </cell>
          <cell r="Q210">
            <v>1423.78</v>
          </cell>
          <cell r="R210">
            <v>2525.6000000000004</v>
          </cell>
          <cell r="S210">
            <v>16777</v>
          </cell>
          <cell r="T210">
            <v>375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14640</v>
          </cell>
          <cell r="AB210">
            <v>20300.169999999998</v>
          </cell>
          <cell r="AC210">
            <v>15875.196</v>
          </cell>
          <cell r="AD210">
            <v>23</v>
          </cell>
        </row>
        <row r="211">
          <cell r="A211">
            <v>458</v>
          </cell>
          <cell r="B211">
            <v>7</v>
          </cell>
          <cell r="D211" t="str">
            <v>Schermer</v>
          </cell>
          <cell r="E211">
            <v>5539</v>
          </cell>
          <cell r="F211">
            <v>1371</v>
          </cell>
          <cell r="G211">
            <v>913</v>
          </cell>
          <cell r="H211">
            <v>256</v>
          </cell>
          <cell r="I211">
            <v>500</v>
          </cell>
          <cell r="J211">
            <v>281.7</v>
          </cell>
          <cell r="K211">
            <v>41</v>
          </cell>
          <cell r="L211">
            <v>0.10485933503836317</v>
          </cell>
          <cell r="M211">
            <v>25.300083548309569</v>
          </cell>
          <cell r="N211">
            <v>273</v>
          </cell>
          <cell r="O211">
            <v>80</v>
          </cell>
          <cell r="P211">
            <v>2212</v>
          </cell>
          <cell r="Q211">
            <v>0</v>
          </cell>
          <cell r="R211">
            <v>0</v>
          </cell>
          <cell r="S211">
            <v>6127</v>
          </cell>
          <cell r="T211">
            <v>312</v>
          </cell>
          <cell r="U211">
            <v>1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</v>
          </cell>
          <cell r="AB211">
            <v>6739.7000000000007</v>
          </cell>
          <cell r="AC211">
            <v>318.71800000000002</v>
          </cell>
          <cell r="AD211">
            <v>8</v>
          </cell>
        </row>
        <row r="212">
          <cell r="A212">
            <v>532</v>
          </cell>
          <cell r="B212">
            <v>7</v>
          </cell>
          <cell r="D212" t="str">
            <v>Stede Broec</v>
          </cell>
          <cell r="E212">
            <v>21485</v>
          </cell>
          <cell r="F212">
            <v>5200</v>
          </cell>
          <cell r="G212">
            <v>3924</v>
          </cell>
          <cell r="H212">
            <v>982</v>
          </cell>
          <cell r="I212">
            <v>2400</v>
          </cell>
          <cell r="J212">
            <v>1506.9</v>
          </cell>
          <cell r="K212">
            <v>168</v>
          </cell>
          <cell r="L212">
            <v>0.32432432432432434</v>
          </cell>
          <cell r="M212">
            <v>86.301645238144715</v>
          </cell>
          <cell r="N212">
            <v>1588</v>
          </cell>
          <cell r="O212">
            <v>465</v>
          </cell>
          <cell r="P212">
            <v>8980</v>
          </cell>
          <cell r="Q212">
            <v>831.6</v>
          </cell>
          <cell r="R212">
            <v>1737.6000000000001</v>
          </cell>
          <cell r="S212">
            <v>1452</v>
          </cell>
          <cell r="T212">
            <v>105</v>
          </cell>
          <cell r="U212">
            <v>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14500</v>
          </cell>
          <cell r="AB212">
            <v>1756.9199999999998</v>
          </cell>
          <cell r="AC212">
            <v>9841.9619999999995</v>
          </cell>
          <cell r="AD212">
            <v>1</v>
          </cell>
        </row>
        <row r="213">
          <cell r="A213">
            <v>448</v>
          </cell>
          <cell r="B213">
            <v>7</v>
          </cell>
          <cell r="D213" t="str">
            <v>Texel</v>
          </cell>
          <cell r="E213">
            <v>13552</v>
          </cell>
          <cell r="F213">
            <v>2924</v>
          </cell>
          <cell r="G213">
            <v>2880</v>
          </cell>
          <cell r="H213">
            <v>804</v>
          </cell>
          <cell r="I213">
            <v>1910</v>
          </cell>
          <cell r="J213">
            <v>872.89999999999986</v>
          </cell>
          <cell r="K213">
            <v>109</v>
          </cell>
          <cell r="L213">
            <v>0.23747276688453159</v>
          </cell>
          <cell r="M213">
            <v>59.232635038458383</v>
          </cell>
          <cell r="N213">
            <v>1096</v>
          </cell>
          <cell r="O213">
            <v>110</v>
          </cell>
          <cell r="P213">
            <v>6375</v>
          </cell>
          <cell r="Q213">
            <v>37.619999999999997</v>
          </cell>
          <cell r="R213">
            <v>764.80000000000007</v>
          </cell>
          <cell r="S213">
            <v>16223</v>
          </cell>
          <cell r="T213">
            <v>269</v>
          </cell>
          <cell r="U213">
            <v>1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6600</v>
          </cell>
          <cell r="AB213">
            <v>16385.23</v>
          </cell>
          <cell r="AC213">
            <v>4552.8689999999997</v>
          </cell>
          <cell r="AD213">
            <v>23</v>
          </cell>
        </row>
        <row r="214">
          <cell r="A214">
            <v>450</v>
          </cell>
          <cell r="B214">
            <v>7</v>
          </cell>
          <cell r="D214" t="str">
            <v>Uitgeest</v>
          </cell>
          <cell r="E214">
            <v>13234</v>
          </cell>
          <cell r="F214">
            <v>3375</v>
          </cell>
          <cell r="G214">
            <v>2017</v>
          </cell>
          <cell r="H214">
            <v>626</v>
          </cell>
          <cell r="I214">
            <v>1170</v>
          </cell>
          <cell r="J214">
            <v>610.69999999999993</v>
          </cell>
          <cell r="K214">
            <v>83</v>
          </cell>
          <cell r="L214">
            <v>0.19168591224018475</v>
          </cell>
          <cell r="M214">
            <v>46.730232345441706</v>
          </cell>
          <cell r="N214">
            <v>590</v>
          </cell>
          <cell r="O214">
            <v>190</v>
          </cell>
          <cell r="P214">
            <v>5378</v>
          </cell>
          <cell r="Q214">
            <v>0</v>
          </cell>
          <cell r="R214">
            <v>0</v>
          </cell>
          <cell r="S214">
            <v>1912</v>
          </cell>
          <cell r="T214">
            <v>317</v>
          </cell>
          <cell r="U214">
            <v>1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1750</v>
          </cell>
          <cell r="AB214">
            <v>2294.4</v>
          </cell>
          <cell r="AC214">
            <v>5883.8360000000002</v>
          </cell>
          <cell r="AD214">
            <v>1</v>
          </cell>
        </row>
        <row r="215">
          <cell r="A215">
            <v>451</v>
          </cell>
          <cell r="B215">
            <v>7</v>
          </cell>
          <cell r="D215" t="str">
            <v>Uithoorn</v>
          </cell>
          <cell r="E215">
            <v>28418</v>
          </cell>
          <cell r="F215">
            <v>6900</v>
          </cell>
          <cell r="G215">
            <v>5084</v>
          </cell>
          <cell r="H215">
            <v>1712</v>
          </cell>
          <cell r="I215">
            <v>3190</v>
          </cell>
          <cell r="J215">
            <v>1932.8</v>
          </cell>
          <cell r="K215">
            <v>226</v>
          </cell>
          <cell r="L215">
            <v>0.3923611111111111</v>
          </cell>
          <cell r="M215">
            <v>111.70544475838328</v>
          </cell>
          <cell r="N215">
            <v>1475</v>
          </cell>
          <cell r="O215">
            <v>1535</v>
          </cell>
          <cell r="P215">
            <v>12496</v>
          </cell>
          <cell r="Q215">
            <v>621.72</v>
          </cell>
          <cell r="R215">
            <v>2032.8000000000002</v>
          </cell>
          <cell r="S215">
            <v>1816</v>
          </cell>
          <cell r="T215">
            <v>126</v>
          </cell>
          <cell r="U215">
            <v>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7660</v>
          </cell>
          <cell r="AB215">
            <v>2433.44</v>
          </cell>
          <cell r="AC215">
            <v>17500.223999999998</v>
          </cell>
          <cell r="AD215">
            <v>2</v>
          </cell>
        </row>
        <row r="216">
          <cell r="A216">
            <v>453</v>
          </cell>
          <cell r="B216">
            <v>7</v>
          </cell>
          <cell r="D216" t="str">
            <v>Velsen</v>
          </cell>
          <cell r="E216">
            <v>67220</v>
          </cell>
          <cell r="F216">
            <v>15311</v>
          </cell>
          <cell r="G216">
            <v>12692</v>
          </cell>
          <cell r="H216">
            <v>4181</v>
          </cell>
          <cell r="I216">
            <v>8760</v>
          </cell>
          <cell r="J216">
            <v>5638.6</v>
          </cell>
          <cell r="K216">
            <v>1060</v>
          </cell>
          <cell r="L216">
            <v>0.75177304964539005</v>
          </cell>
          <cell r="M216">
            <v>428.56441042348609</v>
          </cell>
          <cell r="N216">
            <v>4793</v>
          </cell>
          <cell r="O216">
            <v>2850</v>
          </cell>
          <cell r="P216">
            <v>30896</v>
          </cell>
          <cell r="Q216">
            <v>1011.0799999999999</v>
          </cell>
          <cell r="R216">
            <v>3168.8</v>
          </cell>
          <cell r="S216">
            <v>4476</v>
          </cell>
          <cell r="T216">
            <v>838</v>
          </cell>
          <cell r="U216">
            <v>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53620</v>
          </cell>
          <cell r="AB216">
            <v>4610.28</v>
          </cell>
          <cell r="AC216">
            <v>55155.137999999999</v>
          </cell>
          <cell r="AD216">
            <v>4</v>
          </cell>
        </row>
        <row r="217">
          <cell r="A217">
            <v>852</v>
          </cell>
          <cell r="B217">
            <v>7</v>
          </cell>
          <cell r="D217" t="str">
            <v>Waterland</v>
          </cell>
          <cell r="E217">
            <v>17134</v>
          </cell>
          <cell r="F217">
            <v>3767</v>
          </cell>
          <cell r="G217">
            <v>3612</v>
          </cell>
          <cell r="H217">
            <v>1119</v>
          </cell>
          <cell r="I217">
            <v>1700</v>
          </cell>
          <cell r="J217">
            <v>991.9</v>
          </cell>
          <cell r="K217">
            <v>99</v>
          </cell>
          <cell r="L217">
            <v>0.22048997772828507</v>
          </cell>
          <cell r="M217">
            <v>54.475674883320146</v>
          </cell>
          <cell r="N217">
            <v>779</v>
          </cell>
          <cell r="O217">
            <v>305</v>
          </cell>
          <cell r="P217">
            <v>7420</v>
          </cell>
          <cell r="Q217">
            <v>0</v>
          </cell>
          <cell r="R217">
            <v>185.60000000000002</v>
          </cell>
          <cell r="S217">
            <v>5202</v>
          </cell>
          <cell r="T217">
            <v>409</v>
          </cell>
          <cell r="U217">
            <v>1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660</v>
          </cell>
          <cell r="AB217">
            <v>7438.86</v>
          </cell>
          <cell r="AC217">
            <v>4609.7309999999998</v>
          </cell>
          <cell r="AD217">
            <v>10</v>
          </cell>
        </row>
        <row r="218">
          <cell r="A218">
            <v>457</v>
          </cell>
          <cell r="B218">
            <v>7</v>
          </cell>
          <cell r="D218" t="str">
            <v>Weesp</v>
          </cell>
          <cell r="E218">
            <v>18172</v>
          </cell>
          <cell r="F218">
            <v>3938</v>
          </cell>
          <cell r="G218">
            <v>3398</v>
          </cell>
          <cell r="H218">
            <v>1094</v>
          </cell>
          <cell r="I218">
            <v>2820</v>
          </cell>
          <cell r="J218">
            <v>1952.1999999999998</v>
          </cell>
          <cell r="K218">
            <v>279</v>
          </cell>
          <cell r="L218">
            <v>0.44356120826709061</v>
          </cell>
          <cell r="M218">
            <v>134.17625214327106</v>
          </cell>
          <cell r="N218">
            <v>1163</v>
          </cell>
          <cell r="O218">
            <v>1835</v>
          </cell>
          <cell r="P218">
            <v>8818</v>
          </cell>
          <cell r="Q218">
            <v>0</v>
          </cell>
          <cell r="R218">
            <v>1111.2</v>
          </cell>
          <cell r="S218">
            <v>2048</v>
          </cell>
          <cell r="T218">
            <v>136</v>
          </cell>
          <cell r="U218">
            <v>1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2140</v>
          </cell>
          <cell r="AB218">
            <v>2150.4</v>
          </cell>
          <cell r="AC218">
            <v>14318.7</v>
          </cell>
          <cell r="AD218">
            <v>4</v>
          </cell>
        </row>
        <row r="219">
          <cell r="A219">
            <v>1696</v>
          </cell>
          <cell r="B219">
            <v>7</v>
          </cell>
          <cell r="D219" t="str">
            <v>Wijdemeren</v>
          </cell>
          <cell r="E219">
            <v>23187</v>
          </cell>
          <cell r="F219">
            <v>5181</v>
          </cell>
          <cell r="G219">
            <v>5198</v>
          </cell>
          <cell r="H219">
            <v>1525</v>
          </cell>
          <cell r="I219">
            <v>2380</v>
          </cell>
          <cell r="J219">
            <v>1218.8999999999999</v>
          </cell>
          <cell r="K219">
            <v>174</v>
          </cell>
          <cell r="L219">
            <v>0.33206106870229007</v>
          </cell>
          <cell r="M219">
            <v>88.977017879822739</v>
          </cell>
          <cell r="N219">
            <v>1011</v>
          </cell>
          <cell r="O219">
            <v>385</v>
          </cell>
          <cell r="P219">
            <v>10273</v>
          </cell>
          <cell r="Q219">
            <v>0</v>
          </cell>
          <cell r="R219">
            <v>0</v>
          </cell>
          <cell r="S219">
            <v>4767</v>
          </cell>
          <cell r="T219">
            <v>2869</v>
          </cell>
          <cell r="U219">
            <v>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960</v>
          </cell>
          <cell r="AB219">
            <v>4814.67</v>
          </cell>
          <cell r="AC219">
            <v>6571.826</v>
          </cell>
          <cell r="AD219">
            <v>13</v>
          </cell>
        </row>
        <row r="220">
          <cell r="A220">
            <v>880</v>
          </cell>
          <cell r="B220">
            <v>7</v>
          </cell>
          <cell r="D220" t="str">
            <v>Wormerland</v>
          </cell>
          <cell r="E220">
            <v>15777</v>
          </cell>
          <cell r="F220">
            <v>3562</v>
          </cell>
          <cell r="G220">
            <v>3335</v>
          </cell>
          <cell r="H220">
            <v>1016</v>
          </cell>
          <cell r="I220">
            <v>1760</v>
          </cell>
          <cell r="J220">
            <v>1081.9000000000001</v>
          </cell>
          <cell r="K220">
            <v>196</v>
          </cell>
          <cell r="L220">
            <v>0.35897435897435898</v>
          </cell>
          <cell r="M220">
            <v>98.687644233336201</v>
          </cell>
          <cell r="N220">
            <v>870</v>
          </cell>
          <cell r="O220">
            <v>515</v>
          </cell>
          <cell r="P220">
            <v>6808</v>
          </cell>
          <cell r="Q220">
            <v>0</v>
          </cell>
          <cell r="R220">
            <v>0</v>
          </cell>
          <cell r="S220">
            <v>3843</v>
          </cell>
          <cell r="T220">
            <v>675</v>
          </cell>
          <cell r="U220">
            <v>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1130</v>
          </cell>
          <cell r="AB220">
            <v>4496.3099999999995</v>
          </cell>
          <cell r="AC220">
            <v>9276.4079999999994</v>
          </cell>
          <cell r="AD220">
            <v>7</v>
          </cell>
        </row>
        <row r="221">
          <cell r="A221">
            <v>479</v>
          </cell>
          <cell r="B221">
            <v>7</v>
          </cell>
          <cell r="D221" t="str">
            <v>Zaanstad</v>
          </cell>
          <cell r="E221">
            <v>150598</v>
          </cell>
          <cell r="F221">
            <v>34756</v>
          </cell>
          <cell r="G221">
            <v>25420</v>
          </cell>
          <cell r="H221">
            <v>7622</v>
          </cell>
          <cell r="I221">
            <v>20910</v>
          </cell>
          <cell r="J221">
            <v>14250.3</v>
          </cell>
          <cell r="K221">
            <v>2972</v>
          </cell>
          <cell r="L221">
            <v>0.89464178205900058</v>
          </cell>
          <cell r="M221">
            <v>1050.8783876305897</v>
          </cell>
          <cell r="N221">
            <v>12667</v>
          </cell>
          <cell r="O221">
            <v>21460</v>
          </cell>
          <cell r="P221">
            <v>68182</v>
          </cell>
          <cell r="Q221">
            <v>2468.7600000000002</v>
          </cell>
          <cell r="R221">
            <v>7386.4000000000005</v>
          </cell>
          <cell r="S221">
            <v>7368</v>
          </cell>
          <cell r="T221">
            <v>956</v>
          </cell>
          <cell r="U221">
            <v>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173380</v>
          </cell>
          <cell r="AB221">
            <v>9431.0400000000009</v>
          </cell>
          <cell r="AC221">
            <v>130396.92600000001</v>
          </cell>
          <cell r="AD221">
            <v>7</v>
          </cell>
        </row>
        <row r="222">
          <cell r="A222">
            <v>473</v>
          </cell>
          <cell r="B222">
            <v>7</v>
          </cell>
          <cell r="D222" t="str">
            <v>Zandvoort</v>
          </cell>
          <cell r="E222">
            <v>16575</v>
          </cell>
          <cell r="F222">
            <v>2976</v>
          </cell>
          <cell r="G222">
            <v>4057</v>
          </cell>
          <cell r="H222">
            <v>1141</v>
          </cell>
          <cell r="I222">
            <v>2900</v>
          </cell>
          <cell r="J222">
            <v>1955.4</v>
          </cell>
          <cell r="K222">
            <v>362</v>
          </cell>
          <cell r="L222">
            <v>0.5084269662921348</v>
          </cell>
          <cell r="M222">
            <v>168.29703173450207</v>
          </cell>
          <cell r="N222">
            <v>1433</v>
          </cell>
          <cell r="O222">
            <v>500</v>
          </cell>
          <cell r="P222">
            <v>8675</v>
          </cell>
          <cell r="Q222">
            <v>0</v>
          </cell>
          <cell r="R222">
            <v>141.6</v>
          </cell>
          <cell r="S222">
            <v>3212</v>
          </cell>
          <cell r="T222">
            <v>161</v>
          </cell>
          <cell r="U222">
            <v>1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2110</v>
          </cell>
          <cell r="AB222">
            <v>3212</v>
          </cell>
          <cell r="AC222">
            <v>16880.002</v>
          </cell>
          <cell r="AD222">
            <v>2</v>
          </cell>
        </row>
        <row r="223">
          <cell r="A223">
            <v>478</v>
          </cell>
          <cell r="B223">
            <v>7</v>
          </cell>
          <cell r="D223" t="str">
            <v>Zeevang</v>
          </cell>
          <cell r="E223">
            <v>6341</v>
          </cell>
          <cell r="F223">
            <v>1462</v>
          </cell>
          <cell r="G223">
            <v>1264</v>
          </cell>
          <cell r="H223">
            <v>296</v>
          </cell>
          <cell r="I223">
            <v>570</v>
          </cell>
          <cell r="J223">
            <v>313.3</v>
          </cell>
          <cell r="K223">
            <v>41</v>
          </cell>
          <cell r="L223">
            <v>0.10485933503836317</v>
          </cell>
          <cell r="M223">
            <v>25.300083548309569</v>
          </cell>
          <cell r="N223">
            <v>328</v>
          </cell>
          <cell r="O223">
            <v>110</v>
          </cell>
          <cell r="P223">
            <v>2604</v>
          </cell>
          <cell r="Q223">
            <v>0</v>
          </cell>
          <cell r="R223">
            <v>0</v>
          </cell>
          <cell r="S223">
            <v>3812</v>
          </cell>
          <cell r="T223">
            <v>219</v>
          </cell>
          <cell r="U223">
            <v>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90</v>
          </cell>
          <cell r="AB223">
            <v>5413.04</v>
          </cell>
          <cell r="AC223">
            <v>644.31700000000001</v>
          </cell>
          <cell r="AD223">
            <v>11</v>
          </cell>
        </row>
        <row r="224">
          <cell r="A224">
            <v>482</v>
          </cell>
          <cell r="B224">
            <v>8</v>
          </cell>
          <cell r="D224" t="str">
            <v>Alblasserdam</v>
          </cell>
          <cell r="E224">
            <v>19801</v>
          </cell>
          <cell r="F224">
            <v>5219</v>
          </cell>
          <cell r="G224">
            <v>3737</v>
          </cell>
          <cell r="H224">
            <v>1177</v>
          </cell>
          <cell r="I224">
            <v>2350</v>
          </cell>
          <cell r="J224">
            <v>1537.6999999999998</v>
          </cell>
          <cell r="K224">
            <v>224</v>
          </cell>
          <cell r="L224">
            <v>0.3902439024390244</v>
          </cell>
          <cell r="M224">
            <v>110.84491532198622</v>
          </cell>
          <cell r="N224">
            <v>974</v>
          </cell>
          <cell r="O224">
            <v>955</v>
          </cell>
          <cell r="P224">
            <v>8078</v>
          </cell>
          <cell r="Q224">
            <v>0</v>
          </cell>
          <cell r="R224">
            <v>0</v>
          </cell>
          <cell r="S224">
            <v>875</v>
          </cell>
          <cell r="T224">
            <v>131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3990</v>
          </cell>
          <cell r="AB224">
            <v>1190</v>
          </cell>
          <cell r="AC224">
            <v>11965.179</v>
          </cell>
          <cell r="AD224">
            <v>3</v>
          </cell>
        </row>
        <row r="225">
          <cell r="A225">
            <v>613</v>
          </cell>
          <cell r="B225">
            <v>8</v>
          </cell>
          <cell r="D225" t="str">
            <v>Albrandswaard</v>
          </cell>
          <cell r="E225">
            <v>25069</v>
          </cell>
          <cell r="F225">
            <v>6258</v>
          </cell>
          <cell r="G225">
            <v>3877</v>
          </cell>
          <cell r="H225">
            <v>1138</v>
          </cell>
          <cell r="I225">
            <v>2120</v>
          </cell>
          <cell r="J225">
            <v>1103.3</v>
          </cell>
          <cell r="K225">
            <v>207</v>
          </cell>
          <cell r="L225">
            <v>0.37163375224416517</v>
          </cell>
          <cell r="M225">
            <v>103.4890024088952</v>
          </cell>
          <cell r="N225">
            <v>1167</v>
          </cell>
          <cell r="O225">
            <v>1945</v>
          </cell>
          <cell r="P225">
            <v>10707</v>
          </cell>
          <cell r="Q225">
            <v>0</v>
          </cell>
          <cell r="R225">
            <v>51.2</v>
          </cell>
          <cell r="S225">
            <v>2168</v>
          </cell>
          <cell r="T225">
            <v>207</v>
          </cell>
          <cell r="U225">
            <v>1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2460</v>
          </cell>
          <cell r="AB225">
            <v>2666.64</v>
          </cell>
          <cell r="AC225">
            <v>10065.33</v>
          </cell>
          <cell r="AD225">
            <v>2</v>
          </cell>
        </row>
        <row r="226">
          <cell r="A226">
            <v>484</v>
          </cell>
          <cell r="B226">
            <v>8</v>
          </cell>
          <cell r="D226" t="str">
            <v>Alphen aan den Rijn</v>
          </cell>
          <cell r="E226">
            <v>106785</v>
          </cell>
          <cell r="F226">
            <v>25825</v>
          </cell>
          <cell r="G226">
            <v>17506</v>
          </cell>
          <cell r="H226">
            <v>5208</v>
          </cell>
          <cell r="I226">
            <v>12170</v>
          </cell>
          <cell r="J226">
            <v>7625.5999999999995</v>
          </cell>
          <cell r="K226">
            <v>1138</v>
          </cell>
          <cell r="L226">
            <v>0.76478494623655913</v>
          </cell>
          <cell r="M226">
            <v>455.87289187850467</v>
          </cell>
          <cell r="N226">
            <v>5900</v>
          </cell>
          <cell r="O226">
            <v>6505</v>
          </cell>
          <cell r="P226">
            <v>46550</v>
          </cell>
          <cell r="Q226">
            <v>2167.36</v>
          </cell>
          <cell r="R226">
            <v>5908.8</v>
          </cell>
          <cell r="S226">
            <v>12636</v>
          </cell>
          <cell r="T226">
            <v>614</v>
          </cell>
          <cell r="U226">
            <v>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80780</v>
          </cell>
          <cell r="AB226">
            <v>16679.52</v>
          </cell>
          <cell r="AC226">
            <v>78799.895999999993</v>
          </cell>
          <cell r="AD226">
            <v>11</v>
          </cell>
        </row>
        <row r="227">
          <cell r="A227">
            <v>489</v>
          </cell>
          <cell r="B227">
            <v>8</v>
          </cell>
          <cell r="D227" t="str">
            <v>Barendrecht</v>
          </cell>
          <cell r="E227">
            <v>47377</v>
          </cell>
          <cell r="F227">
            <v>12888</v>
          </cell>
          <cell r="G227">
            <v>6925</v>
          </cell>
          <cell r="H227">
            <v>2173</v>
          </cell>
          <cell r="I227">
            <v>3580</v>
          </cell>
          <cell r="J227">
            <v>1699.3</v>
          </cell>
          <cell r="K227">
            <v>360</v>
          </cell>
          <cell r="L227">
            <v>0.50704225352112675</v>
          </cell>
          <cell r="M227">
            <v>167.48779909055253</v>
          </cell>
          <cell r="N227">
            <v>1990</v>
          </cell>
          <cell r="O227">
            <v>4710</v>
          </cell>
          <cell r="P227">
            <v>18888</v>
          </cell>
          <cell r="Q227">
            <v>1764.96</v>
          </cell>
          <cell r="R227">
            <v>3037.6000000000004</v>
          </cell>
          <cell r="S227">
            <v>1976</v>
          </cell>
          <cell r="T227">
            <v>197</v>
          </cell>
          <cell r="U227">
            <v>1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19430</v>
          </cell>
          <cell r="AB227">
            <v>2647.84</v>
          </cell>
          <cell r="AC227">
            <v>30693.024000000001</v>
          </cell>
          <cell r="AD227">
            <v>3</v>
          </cell>
        </row>
        <row r="228">
          <cell r="A228">
            <v>491</v>
          </cell>
          <cell r="B228">
            <v>8</v>
          </cell>
          <cell r="D228" t="str">
            <v>Bergambacht</v>
          </cell>
          <cell r="E228">
            <v>9970</v>
          </cell>
          <cell r="F228">
            <v>2557</v>
          </cell>
          <cell r="G228">
            <v>1905</v>
          </cell>
          <cell r="H228">
            <v>591</v>
          </cell>
          <cell r="I228">
            <v>960</v>
          </cell>
          <cell r="J228">
            <v>545.59999999999991</v>
          </cell>
          <cell r="K228">
            <v>52</v>
          </cell>
          <cell r="L228">
            <v>0.12935323383084577</v>
          </cell>
          <cell r="M228">
            <v>31.111640294854666</v>
          </cell>
          <cell r="N228">
            <v>369</v>
          </cell>
          <cell r="O228">
            <v>195</v>
          </cell>
          <cell r="P228">
            <v>4020</v>
          </cell>
          <cell r="Q228">
            <v>0</v>
          </cell>
          <cell r="R228">
            <v>0</v>
          </cell>
          <cell r="S228">
            <v>3500</v>
          </cell>
          <cell r="T228">
            <v>307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390</v>
          </cell>
          <cell r="AB228">
            <v>5845</v>
          </cell>
          <cell r="AC228">
            <v>2005.6959999999999</v>
          </cell>
          <cell r="AD228">
            <v>3</v>
          </cell>
        </row>
        <row r="229">
          <cell r="A229">
            <v>568</v>
          </cell>
          <cell r="B229">
            <v>8</v>
          </cell>
          <cell r="D229" t="str">
            <v>Bernisse</v>
          </cell>
          <cell r="E229">
            <v>12368</v>
          </cell>
          <cell r="F229">
            <v>2615</v>
          </cell>
          <cell r="G229">
            <v>2544</v>
          </cell>
          <cell r="H229">
            <v>742</v>
          </cell>
          <cell r="I229">
            <v>1130</v>
          </cell>
          <cell r="J229">
            <v>578.1</v>
          </cell>
          <cell r="K229">
            <v>69</v>
          </cell>
          <cell r="L229">
            <v>0.16467780429594273</v>
          </cell>
          <cell r="M229">
            <v>39.79226946989187</v>
          </cell>
          <cell r="N229">
            <v>464</v>
          </cell>
          <cell r="O229">
            <v>125</v>
          </cell>
          <cell r="P229">
            <v>5344</v>
          </cell>
          <cell r="Q229">
            <v>0</v>
          </cell>
          <cell r="R229">
            <v>0</v>
          </cell>
          <cell r="S229">
            <v>5725</v>
          </cell>
          <cell r="T229">
            <v>1122</v>
          </cell>
          <cell r="U229">
            <v>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290</v>
          </cell>
          <cell r="AB229">
            <v>6984.5</v>
          </cell>
          <cell r="AC229">
            <v>2444.9169999999999</v>
          </cell>
          <cell r="AD229">
            <v>6</v>
          </cell>
        </row>
        <row r="230">
          <cell r="A230">
            <v>585</v>
          </cell>
          <cell r="B230">
            <v>8</v>
          </cell>
          <cell r="D230" t="str">
            <v>Binnenmaas</v>
          </cell>
          <cell r="E230">
            <v>28710</v>
          </cell>
          <cell r="F230">
            <v>6240</v>
          </cell>
          <cell r="G230">
            <v>5936</v>
          </cell>
          <cell r="H230">
            <v>1703</v>
          </cell>
          <cell r="I230">
            <v>2920</v>
          </cell>
          <cell r="J230">
            <v>1663.1</v>
          </cell>
          <cell r="K230">
            <v>173</v>
          </cell>
          <cell r="L230">
            <v>0.33078393881453155</v>
          </cell>
          <cell r="M230">
            <v>88.531966236846998</v>
          </cell>
          <cell r="N230">
            <v>1133</v>
          </cell>
          <cell r="O230">
            <v>465</v>
          </cell>
          <cell r="P230">
            <v>12578</v>
          </cell>
          <cell r="Q230">
            <v>0</v>
          </cell>
          <cell r="R230">
            <v>0</v>
          </cell>
          <cell r="S230">
            <v>6931</v>
          </cell>
          <cell r="T230">
            <v>626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1650</v>
          </cell>
          <cell r="AB230">
            <v>9148.92</v>
          </cell>
          <cell r="AC230">
            <v>8144.7120000000004</v>
          </cell>
          <cell r="AD230">
            <v>9</v>
          </cell>
        </row>
        <row r="231">
          <cell r="A231">
            <v>1901</v>
          </cell>
          <cell r="B231">
            <v>8</v>
          </cell>
          <cell r="D231" t="str">
            <v>Bodegraven-Reeuwijk</v>
          </cell>
          <cell r="E231">
            <v>32910</v>
          </cell>
          <cell r="F231">
            <v>8358</v>
          </cell>
          <cell r="G231">
            <v>5856</v>
          </cell>
          <cell r="H231">
            <v>1773</v>
          </cell>
          <cell r="I231">
            <v>2970</v>
          </cell>
          <cell r="J231">
            <v>1597.3</v>
          </cell>
          <cell r="K231">
            <v>199</v>
          </cell>
          <cell r="L231">
            <v>0.36247723132969034</v>
          </cell>
          <cell r="M231">
            <v>100.00050115347749</v>
          </cell>
          <cell r="N231">
            <v>1283</v>
          </cell>
          <cell r="O231">
            <v>1125</v>
          </cell>
          <cell r="P231">
            <v>13320</v>
          </cell>
          <cell r="Q231">
            <v>0</v>
          </cell>
          <cell r="R231">
            <v>41.6</v>
          </cell>
          <cell r="S231">
            <v>7575</v>
          </cell>
          <cell r="T231">
            <v>1289</v>
          </cell>
          <cell r="U231">
            <v>1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4070</v>
          </cell>
          <cell r="AB231">
            <v>11514</v>
          </cell>
          <cell r="AC231">
            <v>14605.528</v>
          </cell>
          <cell r="AD231">
            <v>17</v>
          </cell>
        </row>
        <row r="232">
          <cell r="A232">
            <v>501</v>
          </cell>
          <cell r="B232">
            <v>8</v>
          </cell>
          <cell r="D232" t="str">
            <v>Brielle</v>
          </cell>
          <cell r="E232">
            <v>16312</v>
          </cell>
          <cell r="F232">
            <v>3413</v>
          </cell>
          <cell r="G232">
            <v>3275</v>
          </cell>
          <cell r="H232">
            <v>989</v>
          </cell>
          <cell r="I232">
            <v>1600</v>
          </cell>
          <cell r="J232">
            <v>834.69999999999993</v>
          </cell>
          <cell r="K232">
            <v>174</v>
          </cell>
          <cell r="L232">
            <v>0.33206106870229007</v>
          </cell>
          <cell r="M232">
            <v>88.977017879822739</v>
          </cell>
          <cell r="N232">
            <v>782</v>
          </cell>
          <cell r="O232">
            <v>345</v>
          </cell>
          <cell r="P232">
            <v>7442</v>
          </cell>
          <cell r="Q232">
            <v>734.96</v>
          </cell>
          <cell r="R232">
            <v>1246.4000000000001</v>
          </cell>
          <cell r="S232">
            <v>2752</v>
          </cell>
          <cell r="T232">
            <v>362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1990</v>
          </cell>
          <cell r="AB232">
            <v>3219.8399999999997</v>
          </cell>
          <cell r="AC232">
            <v>6367.2960000000003</v>
          </cell>
          <cell r="AD232">
            <v>4</v>
          </cell>
        </row>
        <row r="233">
          <cell r="A233">
            <v>502</v>
          </cell>
          <cell r="B233">
            <v>8</v>
          </cell>
          <cell r="D233" t="str">
            <v>Capelle aan den IJssel</v>
          </cell>
          <cell r="E233">
            <v>66178</v>
          </cell>
          <cell r="F233">
            <v>14950</v>
          </cell>
          <cell r="G233">
            <v>11476</v>
          </cell>
          <cell r="H233">
            <v>3341</v>
          </cell>
          <cell r="I233">
            <v>9630</v>
          </cell>
          <cell r="J233">
            <v>6557.2</v>
          </cell>
          <cell r="K233">
            <v>1825</v>
          </cell>
          <cell r="L233">
            <v>0.83908045977011492</v>
          </cell>
          <cell r="M233">
            <v>687.54114940834711</v>
          </cell>
          <cell r="N233">
            <v>4924</v>
          </cell>
          <cell r="O233">
            <v>9000</v>
          </cell>
          <cell r="P233">
            <v>30900</v>
          </cell>
          <cell r="Q233">
            <v>1510.5</v>
          </cell>
          <cell r="R233">
            <v>2301.6</v>
          </cell>
          <cell r="S233">
            <v>1424</v>
          </cell>
          <cell r="T233">
            <v>116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35400</v>
          </cell>
          <cell r="AB233">
            <v>2050.56</v>
          </cell>
          <cell r="AC233">
            <v>68615.623999999996</v>
          </cell>
          <cell r="AD233">
            <v>1</v>
          </cell>
        </row>
        <row r="234">
          <cell r="A234">
            <v>611</v>
          </cell>
          <cell r="B234">
            <v>8</v>
          </cell>
          <cell r="D234" t="str">
            <v>Cromstrijen</v>
          </cell>
          <cell r="E234">
            <v>12738</v>
          </cell>
          <cell r="F234">
            <v>2790</v>
          </cell>
          <cell r="G234">
            <v>2621</v>
          </cell>
          <cell r="H234">
            <v>697</v>
          </cell>
          <cell r="I234">
            <v>1320</v>
          </cell>
          <cell r="J234">
            <v>764.3</v>
          </cell>
          <cell r="K234">
            <v>63</v>
          </cell>
          <cell r="L234">
            <v>0.15254237288135594</v>
          </cell>
          <cell r="M234">
            <v>36.764298027278791</v>
          </cell>
          <cell r="N234">
            <v>474</v>
          </cell>
          <cell r="O234">
            <v>120</v>
          </cell>
          <cell r="P234">
            <v>5497</v>
          </cell>
          <cell r="Q234">
            <v>0</v>
          </cell>
          <cell r="R234">
            <v>0</v>
          </cell>
          <cell r="S234">
            <v>5440</v>
          </cell>
          <cell r="T234">
            <v>1592</v>
          </cell>
          <cell r="U234">
            <v>1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820</v>
          </cell>
          <cell r="AB234">
            <v>6201.5999999999995</v>
          </cell>
          <cell r="AC234">
            <v>3556.48</v>
          </cell>
          <cell r="AD234">
            <v>5</v>
          </cell>
        </row>
        <row r="235">
          <cell r="A235">
            <v>503</v>
          </cell>
          <cell r="B235">
            <v>8</v>
          </cell>
          <cell r="D235" t="str">
            <v>Delft</v>
          </cell>
          <cell r="E235">
            <v>100046</v>
          </cell>
          <cell r="F235">
            <v>19107</v>
          </cell>
          <cell r="G235">
            <v>14648</v>
          </cell>
          <cell r="H235">
            <v>4468</v>
          </cell>
          <cell r="I235">
            <v>15300</v>
          </cell>
          <cell r="J235">
            <v>10453.799999999999</v>
          </cell>
          <cell r="K235">
            <v>2936</v>
          </cell>
          <cell r="L235">
            <v>0.89348752282410226</v>
          </cell>
          <cell r="M235">
            <v>1039.7950953990335</v>
          </cell>
          <cell r="N235">
            <v>7509</v>
          </cell>
          <cell r="O235">
            <v>8330</v>
          </cell>
          <cell r="P235">
            <v>56578</v>
          </cell>
          <cell r="Q235">
            <v>2306.7599999999998</v>
          </cell>
          <cell r="R235">
            <v>5348.8</v>
          </cell>
          <cell r="S235">
            <v>2277</v>
          </cell>
          <cell r="T235">
            <v>129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87200</v>
          </cell>
          <cell r="AB235">
            <v>2914.56</v>
          </cell>
          <cell r="AC235">
            <v>163704.636</v>
          </cell>
          <cell r="AD235">
            <v>3</v>
          </cell>
        </row>
        <row r="236">
          <cell r="A236">
            <v>505</v>
          </cell>
          <cell r="B236">
            <v>8</v>
          </cell>
          <cell r="D236" t="str">
            <v>Dordrecht</v>
          </cell>
          <cell r="E236">
            <v>118691</v>
          </cell>
          <cell r="F236">
            <v>26983</v>
          </cell>
          <cell r="G236">
            <v>20175</v>
          </cell>
          <cell r="H236">
            <v>6244</v>
          </cell>
          <cell r="I236">
            <v>18310</v>
          </cell>
          <cell r="J236">
            <v>12854.099999999999</v>
          </cell>
          <cell r="K236">
            <v>3213</v>
          </cell>
          <cell r="L236">
            <v>0.9017681728880157</v>
          </cell>
          <cell r="M236">
            <v>1124.636906123216</v>
          </cell>
          <cell r="N236">
            <v>10174</v>
          </cell>
          <cell r="O236">
            <v>15750</v>
          </cell>
          <cell r="P236">
            <v>56025</v>
          </cell>
          <cell r="Q236">
            <v>3608.2999999999997</v>
          </cell>
          <cell r="R236">
            <v>5074.4000000000005</v>
          </cell>
          <cell r="S236">
            <v>7877</v>
          </cell>
          <cell r="T236">
            <v>2070</v>
          </cell>
          <cell r="U236">
            <v>1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168840</v>
          </cell>
          <cell r="AB236">
            <v>9137.32</v>
          </cell>
          <cell r="AC236">
            <v>136997.649</v>
          </cell>
          <cell r="AD236">
            <v>3</v>
          </cell>
        </row>
        <row r="237">
          <cell r="A237">
            <v>689</v>
          </cell>
          <cell r="B237">
            <v>8</v>
          </cell>
          <cell r="D237" t="str">
            <v>Giessenlanden</v>
          </cell>
          <cell r="E237">
            <v>14442</v>
          </cell>
          <cell r="F237">
            <v>3652</v>
          </cell>
          <cell r="G237">
            <v>2521</v>
          </cell>
          <cell r="H237">
            <v>716</v>
          </cell>
          <cell r="I237">
            <v>1250</v>
          </cell>
          <cell r="J237">
            <v>673.4</v>
          </cell>
          <cell r="K237">
            <v>64</v>
          </cell>
          <cell r="L237">
            <v>0.15458937198067632</v>
          </cell>
          <cell r="M237">
            <v>37.271474766990572</v>
          </cell>
          <cell r="N237">
            <v>532</v>
          </cell>
          <cell r="O237">
            <v>135</v>
          </cell>
          <cell r="P237">
            <v>5684</v>
          </cell>
          <cell r="Q237">
            <v>0</v>
          </cell>
          <cell r="R237">
            <v>0</v>
          </cell>
          <cell r="S237">
            <v>6342</v>
          </cell>
          <cell r="T237">
            <v>168</v>
          </cell>
          <cell r="U237">
            <v>1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520</v>
          </cell>
          <cell r="AB237">
            <v>8942.2199999999993</v>
          </cell>
          <cell r="AC237">
            <v>1614.48</v>
          </cell>
          <cell r="AD237">
            <v>9</v>
          </cell>
        </row>
        <row r="238">
          <cell r="A238">
            <v>1924</v>
          </cell>
          <cell r="B238">
            <v>8</v>
          </cell>
          <cell r="D238" t="str">
            <v>Goeree-Overflakkee</v>
          </cell>
          <cell r="E238">
            <v>48245</v>
          </cell>
          <cell r="F238">
            <v>11331</v>
          </cell>
          <cell r="G238">
            <v>9383</v>
          </cell>
          <cell r="H238">
            <v>2890</v>
          </cell>
          <cell r="I238">
            <v>5450</v>
          </cell>
          <cell r="J238">
            <v>3054.9</v>
          </cell>
          <cell r="K238">
            <v>295</v>
          </cell>
          <cell r="L238">
            <v>0.4573643410852713</v>
          </cell>
          <cell r="M238">
            <v>140.84620635398582</v>
          </cell>
          <cell r="N238">
            <v>2517</v>
          </cell>
          <cell r="O238">
            <v>440</v>
          </cell>
          <cell r="P238">
            <v>20651</v>
          </cell>
          <cell r="Q238">
            <v>605.14</v>
          </cell>
          <cell r="R238">
            <v>2299.2000000000003</v>
          </cell>
          <cell r="S238">
            <v>26237</v>
          </cell>
          <cell r="T238">
            <v>11702</v>
          </cell>
          <cell r="U238">
            <v>1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5650</v>
          </cell>
          <cell r="AB238">
            <v>27024.11</v>
          </cell>
          <cell r="AC238">
            <v>14131.09</v>
          </cell>
          <cell r="AD238">
            <v>21</v>
          </cell>
        </row>
        <row r="239">
          <cell r="A239">
            <v>512</v>
          </cell>
          <cell r="B239">
            <v>8</v>
          </cell>
          <cell r="D239" t="str">
            <v>Gorinchem</v>
          </cell>
          <cell r="E239">
            <v>35242</v>
          </cell>
          <cell r="F239">
            <v>8272</v>
          </cell>
          <cell r="G239">
            <v>6013</v>
          </cell>
          <cell r="H239">
            <v>1888</v>
          </cell>
          <cell r="I239">
            <v>5120</v>
          </cell>
          <cell r="J239">
            <v>3517.7</v>
          </cell>
          <cell r="K239">
            <v>623</v>
          </cell>
          <cell r="L239">
            <v>0.64028776978417268</v>
          </cell>
          <cell r="M239">
            <v>269.90106646367872</v>
          </cell>
          <cell r="N239">
            <v>2967</v>
          </cell>
          <cell r="O239">
            <v>4180</v>
          </cell>
          <cell r="P239">
            <v>16042</v>
          </cell>
          <cell r="Q239">
            <v>1901.06</v>
          </cell>
          <cell r="R239">
            <v>5096.8</v>
          </cell>
          <cell r="S239">
            <v>1882</v>
          </cell>
          <cell r="T239">
            <v>311</v>
          </cell>
          <cell r="U239">
            <v>1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27190</v>
          </cell>
          <cell r="AB239">
            <v>2540.7000000000003</v>
          </cell>
          <cell r="AC239">
            <v>27319.215</v>
          </cell>
          <cell r="AD239">
            <v>1</v>
          </cell>
        </row>
        <row r="240">
          <cell r="A240">
            <v>513</v>
          </cell>
          <cell r="B240">
            <v>8</v>
          </cell>
          <cell r="D240" t="str">
            <v>Gouda</v>
          </cell>
          <cell r="E240">
            <v>70941</v>
          </cell>
          <cell r="F240">
            <v>17243</v>
          </cell>
          <cell r="G240">
            <v>11948</v>
          </cell>
          <cell r="H240">
            <v>3691</v>
          </cell>
          <cell r="I240">
            <v>9840</v>
          </cell>
          <cell r="J240">
            <v>6681</v>
          </cell>
          <cell r="K240">
            <v>1304</v>
          </cell>
          <cell r="L240">
            <v>0.78839177750906897</v>
          </cell>
          <cell r="M240">
            <v>513.20573926154998</v>
          </cell>
          <cell r="N240">
            <v>5167</v>
          </cell>
          <cell r="O240">
            <v>8885</v>
          </cell>
          <cell r="P240">
            <v>32249</v>
          </cell>
          <cell r="Q240">
            <v>3336.7200000000003</v>
          </cell>
          <cell r="R240">
            <v>6946.4000000000005</v>
          </cell>
          <cell r="S240">
            <v>1675</v>
          </cell>
          <cell r="T240">
            <v>136</v>
          </cell>
          <cell r="U240">
            <v>1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66570</v>
          </cell>
          <cell r="AB240">
            <v>3115.5</v>
          </cell>
          <cell r="AC240">
            <v>75089.429999999993</v>
          </cell>
          <cell r="AD240">
            <v>1</v>
          </cell>
        </row>
        <row r="241">
          <cell r="A241">
            <v>523</v>
          </cell>
          <cell r="B241">
            <v>8</v>
          </cell>
          <cell r="D241" t="str">
            <v>Hardinxveld-Giessendam</v>
          </cell>
          <cell r="E241">
            <v>17758</v>
          </cell>
          <cell r="F241">
            <v>4766</v>
          </cell>
          <cell r="G241">
            <v>3056</v>
          </cell>
          <cell r="H241">
            <v>1023</v>
          </cell>
          <cell r="I241">
            <v>1720</v>
          </cell>
          <cell r="J241">
            <v>1013.9</v>
          </cell>
          <cell r="K241">
            <v>97</v>
          </cell>
          <cell r="L241">
            <v>0.21700223713646533</v>
          </cell>
          <cell r="M241">
            <v>53.516956697309752</v>
          </cell>
          <cell r="N241">
            <v>662</v>
          </cell>
          <cell r="O241">
            <v>200</v>
          </cell>
          <cell r="P241">
            <v>6927</v>
          </cell>
          <cell r="Q241">
            <v>0</v>
          </cell>
          <cell r="R241">
            <v>697.6</v>
          </cell>
          <cell r="S241">
            <v>1688</v>
          </cell>
          <cell r="T241">
            <v>247</v>
          </cell>
          <cell r="U241">
            <v>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5260</v>
          </cell>
          <cell r="AB241">
            <v>2447.6</v>
          </cell>
          <cell r="AC241">
            <v>6637.34</v>
          </cell>
          <cell r="AD241">
            <v>3</v>
          </cell>
        </row>
        <row r="242">
          <cell r="A242">
            <v>530</v>
          </cell>
          <cell r="B242">
            <v>8</v>
          </cell>
          <cell r="D242" t="str">
            <v>Hellevoetsluis</v>
          </cell>
          <cell r="E242">
            <v>38953</v>
          </cell>
          <cell r="F242">
            <v>8583</v>
          </cell>
          <cell r="G242">
            <v>6717</v>
          </cell>
          <cell r="H242">
            <v>1775</v>
          </cell>
          <cell r="I242">
            <v>4580</v>
          </cell>
          <cell r="J242">
            <v>2799.8999999999996</v>
          </cell>
          <cell r="K242">
            <v>684</v>
          </cell>
          <cell r="L242">
            <v>0.66150870406189555</v>
          </cell>
          <cell r="M242">
            <v>292.7512839615132</v>
          </cell>
          <cell r="N242">
            <v>2439</v>
          </cell>
          <cell r="O242">
            <v>2210</v>
          </cell>
          <cell r="P242">
            <v>17569</v>
          </cell>
          <cell r="Q242">
            <v>249.88</v>
          </cell>
          <cell r="R242">
            <v>2276.8000000000002</v>
          </cell>
          <cell r="S242">
            <v>3151</v>
          </cell>
          <cell r="T242">
            <v>1363</v>
          </cell>
          <cell r="U242">
            <v>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27580</v>
          </cell>
          <cell r="AB242">
            <v>3403.0800000000004</v>
          </cell>
          <cell r="AC242">
            <v>27840.763999999999</v>
          </cell>
          <cell r="AD242">
            <v>2</v>
          </cell>
        </row>
        <row r="243">
          <cell r="A243">
            <v>531</v>
          </cell>
          <cell r="B243">
            <v>8</v>
          </cell>
          <cell r="D243" t="str">
            <v>Hendrik-Ido-Ambacht</v>
          </cell>
          <cell r="E243">
            <v>28911</v>
          </cell>
          <cell r="F243">
            <v>7746</v>
          </cell>
          <cell r="G243">
            <v>4527</v>
          </cell>
          <cell r="H243">
            <v>1506</v>
          </cell>
          <cell r="I243">
            <v>2530</v>
          </cell>
          <cell r="J243">
            <v>1376.7</v>
          </cell>
          <cell r="K243">
            <v>199</v>
          </cell>
          <cell r="L243">
            <v>0.36247723132969034</v>
          </cell>
          <cell r="M243">
            <v>100.00050115347749</v>
          </cell>
          <cell r="N243">
            <v>1065</v>
          </cell>
          <cell r="O243">
            <v>1215</v>
          </cell>
          <cell r="P243">
            <v>11459</v>
          </cell>
          <cell r="Q243">
            <v>0</v>
          </cell>
          <cell r="R243">
            <v>0</v>
          </cell>
          <cell r="S243">
            <v>1060</v>
          </cell>
          <cell r="T243">
            <v>130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10170</v>
          </cell>
          <cell r="AB243">
            <v>1399.2</v>
          </cell>
          <cell r="AC243">
            <v>19433.105</v>
          </cell>
          <cell r="AD243">
            <v>1</v>
          </cell>
        </row>
        <row r="244">
          <cell r="A244">
            <v>534</v>
          </cell>
          <cell r="B244">
            <v>8</v>
          </cell>
          <cell r="D244" t="str">
            <v>Hillegom</v>
          </cell>
          <cell r="E244">
            <v>20944</v>
          </cell>
          <cell r="F244">
            <v>4616</v>
          </cell>
          <cell r="G244">
            <v>4008</v>
          </cell>
          <cell r="H244">
            <v>1281</v>
          </cell>
          <cell r="I244">
            <v>2680</v>
          </cell>
          <cell r="J244">
            <v>1749.9</v>
          </cell>
          <cell r="K244">
            <v>188</v>
          </cell>
          <cell r="L244">
            <v>0.34944237918215615</v>
          </cell>
          <cell r="M244">
            <v>95.173782281116004</v>
          </cell>
          <cell r="N244">
            <v>1216</v>
          </cell>
          <cell r="O244">
            <v>580</v>
          </cell>
          <cell r="P244">
            <v>9409</v>
          </cell>
          <cell r="Q244">
            <v>130.68</v>
          </cell>
          <cell r="R244">
            <v>592.80000000000007</v>
          </cell>
          <cell r="S244">
            <v>1291</v>
          </cell>
          <cell r="T244">
            <v>55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4860</v>
          </cell>
          <cell r="AB244">
            <v>1407.19</v>
          </cell>
          <cell r="AC244">
            <v>13951.5</v>
          </cell>
          <cell r="AD244">
            <v>2</v>
          </cell>
        </row>
        <row r="245">
          <cell r="A245">
            <v>1884</v>
          </cell>
          <cell r="B245">
            <v>8</v>
          </cell>
          <cell r="D245" t="str">
            <v>Kaag en Braassem</v>
          </cell>
          <cell r="E245">
            <v>25745</v>
          </cell>
          <cell r="F245">
            <v>5976</v>
          </cell>
          <cell r="G245">
            <v>4635</v>
          </cell>
          <cell r="H245">
            <v>1382</v>
          </cell>
          <cell r="I245">
            <v>2570</v>
          </cell>
          <cell r="J245">
            <v>1464.8999999999999</v>
          </cell>
          <cell r="K245">
            <v>150</v>
          </cell>
          <cell r="L245">
            <v>0.3</v>
          </cell>
          <cell r="M245">
            <v>78.198675171258145</v>
          </cell>
          <cell r="N245">
            <v>925</v>
          </cell>
          <cell r="O245">
            <v>330</v>
          </cell>
          <cell r="P245">
            <v>10657</v>
          </cell>
          <cell r="Q245">
            <v>0</v>
          </cell>
          <cell r="R245">
            <v>219.20000000000002</v>
          </cell>
          <cell r="S245">
            <v>6329</v>
          </cell>
          <cell r="T245">
            <v>895</v>
          </cell>
          <cell r="U245">
            <v>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2760</v>
          </cell>
          <cell r="AB245">
            <v>7911.25</v>
          </cell>
          <cell r="AC245">
            <v>5956.4889999999996</v>
          </cell>
          <cell r="AD245">
            <v>16</v>
          </cell>
        </row>
        <row r="246">
          <cell r="A246">
            <v>537</v>
          </cell>
          <cell r="B246">
            <v>8</v>
          </cell>
          <cell r="D246" t="str">
            <v>Katwijk</v>
          </cell>
          <cell r="E246">
            <v>62782</v>
          </cell>
          <cell r="F246">
            <v>16303</v>
          </cell>
          <cell r="G246">
            <v>9977</v>
          </cell>
          <cell r="H246">
            <v>3118</v>
          </cell>
          <cell r="I246">
            <v>6690</v>
          </cell>
          <cell r="J246">
            <v>4187.2</v>
          </cell>
          <cell r="K246">
            <v>591</v>
          </cell>
          <cell r="L246">
            <v>0.62805526036131776</v>
          </cell>
          <cell r="M246">
            <v>257.79892874995846</v>
          </cell>
          <cell r="N246">
            <v>3166</v>
          </cell>
          <cell r="O246">
            <v>1220</v>
          </cell>
          <cell r="P246">
            <v>25409</v>
          </cell>
          <cell r="Q246">
            <v>1215.06</v>
          </cell>
          <cell r="R246">
            <v>1872.8000000000002</v>
          </cell>
          <cell r="S246">
            <v>2447</v>
          </cell>
          <cell r="T246">
            <v>160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48890</v>
          </cell>
          <cell r="AB246">
            <v>2447</v>
          </cell>
          <cell r="AC246">
            <v>50982.036</v>
          </cell>
          <cell r="AD246">
            <v>3</v>
          </cell>
        </row>
        <row r="247">
          <cell r="A247">
            <v>588</v>
          </cell>
          <cell r="B247">
            <v>8</v>
          </cell>
          <cell r="D247" t="str">
            <v>Korendijk</v>
          </cell>
          <cell r="E247">
            <v>10702</v>
          </cell>
          <cell r="F247">
            <v>2581</v>
          </cell>
          <cell r="G247">
            <v>2003</v>
          </cell>
          <cell r="H247">
            <v>605</v>
          </cell>
          <cell r="I247">
            <v>1040</v>
          </cell>
          <cell r="J247">
            <v>602.4</v>
          </cell>
          <cell r="K247">
            <v>56</v>
          </cell>
          <cell r="L247">
            <v>0.13793103448275862</v>
          </cell>
          <cell r="M247">
            <v>33.183606403341756</v>
          </cell>
          <cell r="N247">
            <v>402</v>
          </cell>
          <cell r="O247">
            <v>95</v>
          </cell>
          <cell r="P247">
            <v>4414</v>
          </cell>
          <cell r="Q247">
            <v>0</v>
          </cell>
          <cell r="R247">
            <v>0</v>
          </cell>
          <cell r="S247">
            <v>7636</v>
          </cell>
          <cell r="T247">
            <v>2411</v>
          </cell>
          <cell r="U247">
            <v>1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170</v>
          </cell>
          <cell r="AB247">
            <v>8857.76</v>
          </cell>
          <cell r="AC247">
            <v>1365.3119999999999</v>
          </cell>
          <cell r="AD247">
            <v>9</v>
          </cell>
        </row>
        <row r="248">
          <cell r="A248">
            <v>542</v>
          </cell>
          <cell r="B248">
            <v>8</v>
          </cell>
          <cell r="D248" t="str">
            <v>Krimpen aan den IJssel</v>
          </cell>
          <cell r="E248">
            <v>28825</v>
          </cell>
          <cell r="F248">
            <v>6992</v>
          </cell>
          <cell r="G248">
            <v>6401</v>
          </cell>
          <cell r="H248">
            <v>2230</v>
          </cell>
          <cell r="I248">
            <v>3230</v>
          </cell>
          <cell r="J248">
            <v>1997</v>
          </cell>
          <cell r="K248">
            <v>357</v>
          </cell>
          <cell r="L248">
            <v>0.50495049504950495</v>
          </cell>
          <cell r="M248">
            <v>166.27285273482377</v>
          </cell>
          <cell r="N248">
            <v>1376</v>
          </cell>
          <cell r="O248">
            <v>920</v>
          </cell>
          <cell r="P248">
            <v>12545</v>
          </cell>
          <cell r="Q248">
            <v>0</v>
          </cell>
          <cell r="R248">
            <v>1080.8</v>
          </cell>
          <cell r="S248">
            <v>768</v>
          </cell>
          <cell r="T248">
            <v>127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6310</v>
          </cell>
          <cell r="AB248">
            <v>1082.8799999999999</v>
          </cell>
          <cell r="AC248">
            <v>23599.62</v>
          </cell>
          <cell r="AD248">
            <v>1</v>
          </cell>
        </row>
        <row r="249">
          <cell r="A249">
            <v>1621</v>
          </cell>
          <cell r="B249">
            <v>8</v>
          </cell>
          <cell r="D249" t="str">
            <v>Lansingerland</v>
          </cell>
          <cell r="E249">
            <v>57122</v>
          </cell>
          <cell r="F249">
            <v>16444</v>
          </cell>
          <cell r="G249">
            <v>7648</v>
          </cell>
          <cell r="H249">
            <v>2391</v>
          </cell>
          <cell r="I249">
            <v>3930</v>
          </cell>
          <cell r="J249">
            <v>1712.9</v>
          </cell>
          <cell r="K249">
            <v>403</v>
          </cell>
          <cell r="L249">
            <v>0.53519256308100926</v>
          </cell>
          <cell r="M249">
            <v>184.76316373376088</v>
          </cell>
          <cell r="N249">
            <v>1845</v>
          </cell>
          <cell r="O249">
            <v>3050</v>
          </cell>
          <cell r="P249">
            <v>21946</v>
          </cell>
          <cell r="Q249">
            <v>0</v>
          </cell>
          <cell r="R249">
            <v>2753.6000000000004</v>
          </cell>
          <cell r="S249">
            <v>5393</v>
          </cell>
          <cell r="T249">
            <v>244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15940</v>
          </cell>
          <cell r="AB249">
            <v>6956.97</v>
          </cell>
          <cell r="AC249">
            <v>25873.557000000001</v>
          </cell>
          <cell r="AD249">
            <v>7</v>
          </cell>
        </row>
        <row r="250">
          <cell r="A250">
            <v>545</v>
          </cell>
          <cell r="B250">
            <v>8</v>
          </cell>
          <cell r="D250" t="str">
            <v>Leerdam</v>
          </cell>
          <cell r="E250">
            <v>20590</v>
          </cell>
          <cell r="F250">
            <v>5012</v>
          </cell>
          <cell r="G250">
            <v>3765</v>
          </cell>
          <cell r="H250">
            <v>1094</v>
          </cell>
          <cell r="I250">
            <v>2630</v>
          </cell>
          <cell r="J250">
            <v>1760.1</v>
          </cell>
          <cell r="K250">
            <v>269</v>
          </cell>
          <cell r="L250">
            <v>0.43457189014539582</v>
          </cell>
          <cell r="M250">
            <v>129.98237966798908</v>
          </cell>
          <cell r="N250">
            <v>1623</v>
          </cell>
          <cell r="O250">
            <v>2440</v>
          </cell>
          <cell r="P250">
            <v>8819</v>
          </cell>
          <cell r="Q250">
            <v>0</v>
          </cell>
          <cell r="R250">
            <v>940</v>
          </cell>
          <cell r="S250">
            <v>3376</v>
          </cell>
          <cell r="T250">
            <v>67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7170</v>
          </cell>
          <cell r="AB250">
            <v>4456.3200000000006</v>
          </cell>
          <cell r="AC250">
            <v>10743.264999999999</v>
          </cell>
          <cell r="AD250">
            <v>4</v>
          </cell>
        </row>
        <row r="251">
          <cell r="A251">
            <v>546</v>
          </cell>
          <cell r="B251">
            <v>8</v>
          </cell>
          <cell r="D251" t="str">
            <v>Leiden</v>
          </cell>
          <cell r="E251">
            <v>121163</v>
          </cell>
          <cell r="F251">
            <v>24397</v>
          </cell>
          <cell r="G251">
            <v>16432</v>
          </cell>
          <cell r="H251">
            <v>4817</v>
          </cell>
          <cell r="I251">
            <v>18520</v>
          </cell>
          <cell r="J251">
            <v>12990.8</v>
          </cell>
          <cell r="K251">
            <v>3002</v>
          </cell>
          <cell r="L251">
            <v>0.89558472553699287</v>
          </cell>
          <cell r="M251">
            <v>1060.1011325364041</v>
          </cell>
          <cell r="N251">
            <v>8781</v>
          </cell>
          <cell r="O251">
            <v>11180</v>
          </cell>
          <cell r="P251">
            <v>65630</v>
          </cell>
          <cell r="Q251">
            <v>4720.08</v>
          </cell>
          <cell r="R251">
            <v>8156.8</v>
          </cell>
          <cell r="S251">
            <v>2192</v>
          </cell>
          <cell r="T251">
            <v>135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155730</v>
          </cell>
          <cell r="AB251">
            <v>2564.64</v>
          </cell>
          <cell r="AC251">
            <v>191476.196</v>
          </cell>
          <cell r="AD251">
            <v>2</v>
          </cell>
        </row>
        <row r="252">
          <cell r="A252">
            <v>547</v>
          </cell>
          <cell r="B252">
            <v>8</v>
          </cell>
          <cell r="D252" t="str">
            <v>Leiderdorp</v>
          </cell>
          <cell r="E252">
            <v>26813</v>
          </cell>
          <cell r="F252">
            <v>6284</v>
          </cell>
          <cell r="G252">
            <v>5389</v>
          </cell>
          <cell r="H252">
            <v>1787</v>
          </cell>
          <cell r="I252">
            <v>2840</v>
          </cell>
          <cell r="J252">
            <v>1650.8</v>
          </cell>
          <cell r="K252">
            <v>311</v>
          </cell>
          <cell r="L252">
            <v>0.47049924357034795</v>
          </cell>
          <cell r="M252">
            <v>147.46927272887322</v>
          </cell>
          <cell r="N252">
            <v>1451</v>
          </cell>
          <cell r="O252">
            <v>1750</v>
          </cell>
          <cell r="P252">
            <v>11958</v>
          </cell>
          <cell r="Q252">
            <v>256.04000000000002</v>
          </cell>
          <cell r="R252">
            <v>591.20000000000005</v>
          </cell>
          <cell r="S252">
            <v>1156</v>
          </cell>
          <cell r="T252">
            <v>71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6730</v>
          </cell>
          <cell r="AB252">
            <v>1468.1200000000001</v>
          </cell>
          <cell r="AC252">
            <v>28481.34</v>
          </cell>
          <cell r="AD252">
            <v>2</v>
          </cell>
        </row>
        <row r="253">
          <cell r="A253">
            <v>1916</v>
          </cell>
          <cell r="B253">
            <v>8</v>
          </cell>
          <cell r="D253" t="str">
            <v>Leidschendam-Voorburg</v>
          </cell>
          <cell r="E253">
            <v>73356</v>
          </cell>
          <cell r="F253">
            <v>15309</v>
          </cell>
          <cell r="G253">
            <v>15903</v>
          </cell>
          <cell r="H253">
            <v>5373</v>
          </cell>
          <cell r="I253">
            <v>10310</v>
          </cell>
          <cell r="J253">
            <v>6691.7</v>
          </cell>
          <cell r="K253">
            <v>1480</v>
          </cell>
          <cell r="L253">
            <v>0.80874316939890711</v>
          </cell>
          <cell r="M253">
            <v>572.96447072661931</v>
          </cell>
          <cell r="N253">
            <v>4389</v>
          </cell>
          <cell r="O253">
            <v>5145</v>
          </cell>
          <cell r="P253">
            <v>35823</v>
          </cell>
          <cell r="Q253">
            <v>289.48</v>
          </cell>
          <cell r="R253">
            <v>3830.4</v>
          </cell>
          <cell r="S253">
            <v>3264</v>
          </cell>
          <cell r="T253">
            <v>298</v>
          </cell>
          <cell r="U253">
            <v>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33460</v>
          </cell>
          <cell r="AB253">
            <v>3786.24</v>
          </cell>
          <cell r="AC253">
            <v>101348.583</v>
          </cell>
          <cell r="AD253">
            <v>4</v>
          </cell>
        </row>
        <row r="254">
          <cell r="A254">
            <v>553</v>
          </cell>
          <cell r="B254">
            <v>8</v>
          </cell>
          <cell r="D254" t="str">
            <v>Lisse</v>
          </cell>
          <cell r="E254">
            <v>22336</v>
          </cell>
          <cell r="F254">
            <v>5071</v>
          </cell>
          <cell r="G254">
            <v>4376</v>
          </cell>
          <cell r="H254">
            <v>1482</v>
          </cell>
          <cell r="I254">
            <v>2740</v>
          </cell>
          <cell r="J254">
            <v>1761.6</v>
          </cell>
          <cell r="K254">
            <v>164</v>
          </cell>
          <cell r="L254">
            <v>0.31906614785992216</v>
          </cell>
          <cell r="M254">
            <v>84.511176526887013</v>
          </cell>
          <cell r="N254">
            <v>998</v>
          </cell>
          <cell r="O254">
            <v>340</v>
          </cell>
          <cell r="P254">
            <v>9874</v>
          </cell>
          <cell r="Q254">
            <v>249.48</v>
          </cell>
          <cell r="R254">
            <v>1312</v>
          </cell>
          <cell r="S254">
            <v>1569</v>
          </cell>
          <cell r="T254">
            <v>37</v>
          </cell>
          <cell r="U254">
            <v>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5800</v>
          </cell>
          <cell r="AB254">
            <v>1725.9</v>
          </cell>
          <cell r="AC254">
            <v>15077.144</v>
          </cell>
          <cell r="AD254">
            <v>3</v>
          </cell>
        </row>
        <row r="255">
          <cell r="A255">
            <v>556</v>
          </cell>
          <cell r="B255">
            <v>8</v>
          </cell>
          <cell r="D255" t="str">
            <v>Maassluis</v>
          </cell>
          <cell r="E255">
            <v>32080</v>
          </cell>
          <cell r="F255">
            <v>6964</v>
          </cell>
          <cell r="G255">
            <v>6494</v>
          </cell>
          <cell r="H255">
            <v>1875</v>
          </cell>
          <cell r="I255">
            <v>4280</v>
          </cell>
          <cell r="J255">
            <v>2799.3999999999996</v>
          </cell>
          <cell r="K255">
            <v>719</v>
          </cell>
          <cell r="L255">
            <v>0.67259120673526662</v>
          </cell>
          <cell r="M255">
            <v>305.74131885649035</v>
          </cell>
          <cell r="N255">
            <v>2316</v>
          </cell>
          <cell r="O255">
            <v>4595</v>
          </cell>
          <cell r="P255">
            <v>14533</v>
          </cell>
          <cell r="Q255">
            <v>116.82</v>
          </cell>
          <cell r="R255">
            <v>964.80000000000007</v>
          </cell>
          <cell r="S255">
            <v>848</v>
          </cell>
          <cell r="T255">
            <v>164</v>
          </cell>
          <cell r="U255">
            <v>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12980</v>
          </cell>
          <cell r="AB255">
            <v>1051.52</v>
          </cell>
          <cell r="AC255">
            <v>28619.998</v>
          </cell>
          <cell r="AD255">
            <v>1</v>
          </cell>
        </row>
        <row r="256">
          <cell r="A256">
            <v>1842</v>
          </cell>
          <cell r="B256">
            <v>8</v>
          </cell>
          <cell r="D256" t="str">
            <v>Midden-Delfland</v>
          </cell>
          <cell r="E256">
            <v>18456</v>
          </cell>
          <cell r="F256">
            <v>4730</v>
          </cell>
          <cell r="G256">
            <v>3008</v>
          </cell>
          <cell r="H256">
            <v>982</v>
          </cell>
          <cell r="I256">
            <v>1440</v>
          </cell>
          <cell r="J256">
            <v>694.4</v>
          </cell>
          <cell r="K256">
            <v>91</v>
          </cell>
          <cell r="L256">
            <v>0.20634920634920634</v>
          </cell>
          <cell r="M256">
            <v>50.625113665552263</v>
          </cell>
          <cell r="N256">
            <v>594</v>
          </cell>
          <cell r="O256">
            <v>370</v>
          </cell>
          <cell r="P256">
            <v>7301</v>
          </cell>
          <cell r="Q256">
            <v>0</v>
          </cell>
          <cell r="R256">
            <v>0</v>
          </cell>
          <cell r="S256">
            <v>4732</v>
          </cell>
          <cell r="T256">
            <v>206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600</v>
          </cell>
          <cell r="AB256">
            <v>6293.56</v>
          </cell>
          <cell r="AC256">
            <v>9133.6</v>
          </cell>
          <cell r="AD256">
            <v>11</v>
          </cell>
        </row>
        <row r="257">
          <cell r="A257">
            <v>1927</v>
          </cell>
          <cell r="B257">
            <v>8</v>
          </cell>
          <cell r="D257" t="str">
            <v>Molenwaard</v>
          </cell>
          <cell r="E257">
            <v>29032</v>
          </cell>
          <cell r="F257">
            <v>8554</v>
          </cell>
          <cell r="G257">
            <v>4551</v>
          </cell>
          <cell r="H257">
            <v>1269</v>
          </cell>
          <cell r="I257">
            <v>2410</v>
          </cell>
          <cell r="J257">
            <v>1315.8999999999999</v>
          </cell>
          <cell r="K257">
            <v>148</v>
          </cell>
          <cell r="L257">
            <v>0.2971887550200803</v>
          </cell>
          <cell r="M257">
            <v>77.290780405398166</v>
          </cell>
          <cell r="N257">
            <v>901</v>
          </cell>
          <cell r="O257">
            <v>265</v>
          </cell>
          <cell r="P257">
            <v>10756</v>
          </cell>
          <cell r="Q257">
            <v>0</v>
          </cell>
          <cell r="R257">
            <v>0</v>
          </cell>
          <cell r="S257">
            <v>11829</v>
          </cell>
          <cell r="T257">
            <v>819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1050</v>
          </cell>
          <cell r="AB257">
            <v>17861.79</v>
          </cell>
          <cell r="AC257">
            <v>4792.1580000000004</v>
          </cell>
          <cell r="AD257">
            <v>20</v>
          </cell>
        </row>
        <row r="258">
          <cell r="A258">
            <v>643</v>
          </cell>
          <cell r="B258">
            <v>8</v>
          </cell>
          <cell r="D258" t="str">
            <v>Nederlek</v>
          </cell>
          <cell r="E258">
            <v>14075</v>
          </cell>
          <cell r="F258">
            <v>3098</v>
          </cell>
          <cell r="G258">
            <v>2827</v>
          </cell>
          <cell r="H258">
            <v>856</v>
          </cell>
          <cell r="I258">
            <v>1640</v>
          </cell>
          <cell r="J258">
            <v>1024.5999999999999</v>
          </cell>
          <cell r="K258">
            <v>142</v>
          </cell>
          <cell r="L258">
            <v>0.2886178861788618</v>
          </cell>
          <cell r="M258">
            <v>74.557418012206071</v>
          </cell>
          <cell r="N258">
            <v>594</v>
          </cell>
          <cell r="O258">
            <v>230</v>
          </cell>
          <cell r="P258">
            <v>6090</v>
          </cell>
          <cell r="Q258">
            <v>0</v>
          </cell>
          <cell r="R258">
            <v>927.2</v>
          </cell>
          <cell r="S258">
            <v>2775</v>
          </cell>
          <cell r="T258">
            <v>349</v>
          </cell>
          <cell r="U258">
            <v>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650</v>
          </cell>
          <cell r="AB258">
            <v>4356.75</v>
          </cell>
          <cell r="AC258">
            <v>5446.29</v>
          </cell>
          <cell r="AD258">
            <v>6</v>
          </cell>
        </row>
        <row r="259">
          <cell r="A259">
            <v>569</v>
          </cell>
          <cell r="B259">
            <v>8</v>
          </cell>
          <cell r="D259" t="str">
            <v>Nieuwkoop</v>
          </cell>
          <cell r="E259">
            <v>27104</v>
          </cell>
          <cell r="F259">
            <v>6319</v>
          </cell>
          <cell r="G259">
            <v>4764</v>
          </cell>
          <cell r="H259">
            <v>1352</v>
          </cell>
          <cell r="I259">
            <v>2800</v>
          </cell>
          <cell r="J259">
            <v>1705.1</v>
          </cell>
          <cell r="K259">
            <v>171</v>
          </cell>
          <cell r="L259">
            <v>0.32821497120921306</v>
          </cell>
          <cell r="M259">
            <v>87.640857073440287</v>
          </cell>
          <cell r="N259">
            <v>1391</v>
          </cell>
          <cell r="O259">
            <v>505</v>
          </cell>
          <cell r="P259">
            <v>11311</v>
          </cell>
          <cell r="Q259">
            <v>0</v>
          </cell>
          <cell r="R259">
            <v>335.20000000000005</v>
          </cell>
          <cell r="S259">
            <v>7816</v>
          </cell>
          <cell r="T259">
            <v>1300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1500</v>
          </cell>
          <cell r="AB259">
            <v>10473.44</v>
          </cell>
          <cell r="AC259">
            <v>5014.6419999999998</v>
          </cell>
          <cell r="AD259">
            <v>15</v>
          </cell>
        </row>
        <row r="260">
          <cell r="A260">
            <v>575</v>
          </cell>
          <cell r="B260">
            <v>8</v>
          </cell>
          <cell r="D260" t="str">
            <v>Noordwijk</v>
          </cell>
          <cell r="E260">
            <v>25691</v>
          </cell>
          <cell r="F260">
            <v>5312</v>
          </cell>
          <cell r="G260">
            <v>5047</v>
          </cell>
          <cell r="H260">
            <v>1432</v>
          </cell>
          <cell r="I260">
            <v>3170</v>
          </cell>
          <cell r="J260">
            <v>1852.6</v>
          </cell>
          <cell r="K260">
            <v>208</v>
          </cell>
          <cell r="L260">
            <v>0.37275985663082439</v>
          </cell>
          <cell r="M260">
            <v>103.92381985533601</v>
          </cell>
          <cell r="N260">
            <v>1566</v>
          </cell>
          <cell r="O260">
            <v>555</v>
          </cell>
          <cell r="P260">
            <v>12280</v>
          </cell>
          <cell r="Q260">
            <v>723.14</v>
          </cell>
          <cell r="R260">
            <v>866.40000000000009</v>
          </cell>
          <cell r="S260">
            <v>3548</v>
          </cell>
          <cell r="T260">
            <v>17</v>
          </cell>
          <cell r="U260">
            <v>1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7750</v>
          </cell>
          <cell r="AB260">
            <v>3548</v>
          </cell>
          <cell r="AC260">
            <v>19642.434000000001</v>
          </cell>
          <cell r="AD260">
            <v>3</v>
          </cell>
        </row>
        <row r="261">
          <cell r="A261">
            <v>576</v>
          </cell>
          <cell r="B261">
            <v>8</v>
          </cell>
          <cell r="D261" t="str">
            <v>Noordwijkerhout</v>
          </cell>
          <cell r="E261">
            <v>15956</v>
          </cell>
          <cell r="F261">
            <v>3640</v>
          </cell>
          <cell r="G261">
            <v>3069</v>
          </cell>
          <cell r="H261">
            <v>990</v>
          </cell>
          <cell r="I261">
            <v>1830</v>
          </cell>
          <cell r="J261">
            <v>1093.4000000000001</v>
          </cell>
          <cell r="K261">
            <v>116</v>
          </cell>
          <cell r="L261">
            <v>0.24892703862660945</v>
          </cell>
          <cell r="M261">
            <v>62.528563369952224</v>
          </cell>
          <cell r="N261">
            <v>938</v>
          </cell>
          <cell r="O261">
            <v>230</v>
          </cell>
          <cell r="P261">
            <v>6939</v>
          </cell>
          <cell r="Q261">
            <v>0</v>
          </cell>
          <cell r="R261">
            <v>1107.2</v>
          </cell>
          <cell r="S261">
            <v>2260</v>
          </cell>
          <cell r="T261">
            <v>82</v>
          </cell>
          <cell r="U261">
            <v>1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1690</v>
          </cell>
          <cell r="AB261">
            <v>2260</v>
          </cell>
          <cell r="AC261">
            <v>7314.4380000000001</v>
          </cell>
          <cell r="AD261">
            <v>6</v>
          </cell>
        </row>
        <row r="262">
          <cell r="A262">
            <v>579</v>
          </cell>
          <cell r="B262">
            <v>8</v>
          </cell>
          <cell r="D262" t="str">
            <v>Oegstgeest</v>
          </cell>
          <cell r="E262">
            <v>22910</v>
          </cell>
          <cell r="F262">
            <v>5646</v>
          </cell>
          <cell r="G262">
            <v>4499</v>
          </cell>
          <cell r="H262">
            <v>1453</v>
          </cell>
          <cell r="I262">
            <v>2130</v>
          </cell>
          <cell r="J262">
            <v>1102.8999999999999</v>
          </cell>
          <cell r="K262">
            <v>187</v>
          </cell>
          <cell r="L262">
            <v>0.34823091247672255</v>
          </cell>
          <cell r="M262">
            <v>94.733197833368905</v>
          </cell>
          <cell r="N262">
            <v>951</v>
          </cell>
          <cell r="O262">
            <v>635</v>
          </cell>
          <cell r="P262">
            <v>10724</v>
          </cell>
          <cell r="Q262">
            <v>1515.48</v>
          </cell>
          <cell r="R262">
            <v>1635.2</v>
          </cell>
          <cell r="S262">
            <v>729</v>
          </cell>
          <cell r="T262">
            <v>67</v>
          </cell>
          <cell r="U262">
            <v>1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5050</v>
          </cell>
          <cell r="AB262">
            <v>729</v>
          </cell>
          <cell r="AC262">
            <v>17512.055</v>
          </cell>
          <cell r="AD262">
            <v>2</v>
          </cell>
        </row>
        <row r="263">
          <cell r="A263">
            <v>584</v>
          </cell>
          <cell r="B263">
            <v>8</v>
          </cell>
          <cell r="D263" t="str">
            <v>Oud-Beijerland</v>
          </cell>
          <cell r="E263">
            <v>23715</v>
          </cell>
          <cell r="F263">
            <v>5826</v>
          </cell>
          <cell r="G263">
            <v>4225</v>
          </cell>
          <cell r="H263">
            <v>1303</v>
          </cell>
          <cell r="I263">
            <v>2270</v>
          </cell>
          <cell r="J263">
            <v>1295.4000000000001</v>
          </cell>
          <cell r="K263">
            <v>205</v>
          </cell>
          <cell r="L263">
            <v>0.36936936936936937</v>
          </cell>
          <cell r="M263">
            <v>102.61854653515476</v>
          </cell>
          <cell r="N263">
            <v>1100</v>
          </cell>
          <cell r="O263">
            <v>375</v>
          </cell>
          <cell r="P263">
            <v>9776</v>
          </cell>
          <cell r="Q263">
            <v>582.36</v>
          </cell>
          <cell r="R263">
            <v>2493.6000000000004</v>
          </cell>
          <cell r="S263">
            <v>1872</v>
          </cell>
          <cell r="T263">
            <v>89</v>
          </cell>
          <cell r="U263">
            <v>1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5500</v>
          </cell>
          <cell r="AB263">
            <v>2190.2399999999998</v>
          </cell>
          <cell r="AC263">
            <v>12913.45</v>
          </cell>
          <cell r="AD263">
            <v>2</v>
          </cell>
        </row>
        <row r="264">
          <cell r="A264">
            <v>644</v>
          </cell>
          <cell r="B264">
            <v>8</v>
          </cell>
          <cell r="D264" t="str">
            <v>Ouderkerk</v>
          </cell>
          <cell r="E264">
            <v>8211</v>
          </cell>
          <cell r="F264">
            <v>2127</v>
          </cell>
          <cell r="G264">
            <v>1477</v>
          </cell>
          <cell r="H264">
            <v>460</v>
          </cell>
          <cell r="I264">
            <v>750</v>
          </cell>
          <cell r="J264">
            <v>423.29999999999995</v>
          </cell>
          <cell r="K264">
            <v>51</v>
          </cell>
          <cell r="L264">
            <v>0.12718204488778054</v>
          </cell>
          <cell r="M264">
            <v>30.59046320668887</v>
          </cell>
          <cell r="N264">
            <v>278</v>
          </cell>
          <cell r="O264">
            <v>105</v>
          </cell>
          <cell r="P264">
            <v>3232</v>
          </cell>
          <cell r="Q264">
            <v>0</v>
          </cell>
          <cell r="R264">
            <v>0</v>
          </cell>
          <cell r="S264">
            <v>2701</v>
          </cell>
          <cell r="T264">
            <v>156</v>
          </cell>
          <cell r="U264">
            <v>1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130</v>
          </cell>
          <cell r="AB264">
            <v>4375.62</v>
          </cell>
          <cell r="AC264">
            <v>1986.336</v>
          </cell>
          <cell r="AD264">
            <v>6</v>
          </cell>
        </row>
        <row r="265">
          <cell r="A265">
            <v>590</v>
          </cell>
          <cell r="B265">
            <v>8</v>
          </cell>
          <cell r="D265" t="str">
            <v>Papendrecht</v>
          </cell>
          <cell r="E265">
            <v>32117</v>
          </cell>
          <cell r="F265">
            <v>7547</v>
          </cell>
          <cell r="G265">
            <v>6308</v>
          </cell>
          <cell r="H265">
            <v>2013</v>
          </cell>
          <cell r="I265">
            <v>3480</v>
          </cell>
          <cell r="J265">
            <v>2071.1</v>
          </cell>
          <cell r="K265">
            <v>363</v>
          </cell>
          <cell r="L265">
            <v>0.50911640953716686</v>
          </cell>
          <cell r="M265">
            <v>168.70142995086883</v>
          </cell>
          <cell r="N265">
            <v>1584</v>
          </cell>
          <cell r="O265">
            <v>1650</v>
          </cell>
          <cell r="P265">
            <v>14000</v>
          </cell>
          <cell r="Q265">
            <v>553.05999999999995</v>
          </cell>
          <cell r="R265">
            <v>2828.8</v>
          </cell>
          <cell r="S265">
            <v>937</v>
          </cell>
          <cell r="T265">
            <v>142</v>
          </cell>
          <cell r="U265">
            <v>1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13320</v>
          </cell>
          <cell r="AB265">
            <v>1311.8</v>
          </cell>
          <cell r="AC265">
            <v>26304.163</v>
          </cell>
          <cell r="AD265">
            <v>1</v>
          </cell>
        </row>
        <row r="266">
          <cell r="A266">
            <v>1926</v>
          </cell>
          <cell r="B266">
            <v>8</v>
          </cell>
          <cell r="D266" t="str">
            <v>Pijnacker-Nootdorp</v>
          </cell>
          <cell r="E266">
            <v>51071</v>
          </cell>
          <cell r="F266">
            <v>14814</v>
          </cell>
          <cell r="G266">
            <v>6681</v>
          </cell>
          <cell r="H266">
            <v>2243</v>
          </cell>
          <cell r="I266">
            <v>3530</v>
          </cell>
          <cell r="J266">
            <v>1563.6</v>
          </cell>
          <cell r="K266">
            <v>394</v>
          </cell>
          <cell r="L266">
            <v>0.52956989247311825</v>
          </cell>
          <cell r="M266">
            <v>181.16809303296569</v>
          </cell>
          <cell r="N266">
            <v>2148</v>
          </cell>
          <cell r="O266">
            <v>3265</v>
          </cell>
          <cell r="P266">
            <v>19755</v>
          </cell>
          <cell r="Q266">
            <v>492.26</v>
          </cell>
          <cell r="R266">
            <v>1035.2</v>
          </cell>
          <cell r="S266">
            <v>3722</v>
          </cell>
          <cell r="T266">
            <v>140</v>
          </cell>
          <cell r="U266">
            <v>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4980</v>
          </cell>
          <cell r="AB266">
            <v>4950.26</v>
          </cell>
          <cell r="AC266">
            <v>27332.959999999999</v>
          </cell>
          <cell r="AD266">
            <v>8</v>
          </cell>
        </row>
        <row r="267">
          <cell r="A267">
            <v>597</v>
          </cell>
          <cell r="B267">
            <v>8</v>
          </cell>
          <cell r="D267" t="str">
            <v>Ridderkerk</v>
          </cell>
          <cell r="E267">
            <v>45253</v>
          </cell>
          <cell r="F267">
            <v>9215</v>
          </cell>
          <cell r="G267">
            <v>10344</v>
          </cell>
          <cell r="H267">
            <v>3506</v>
          </cell>
          <cell r="I267">
            <v>6270</v>
          </cell>
          <cell r="J267">
            <v>4201.3999999999996</v>
          </cell>
          <cell r="K267">
            <v>595</v>
          </cell>
          <cell r="L267">
            <v>0.62962962962962965</v>
          </cell>
          <cell r="M267">
            <v>259.31626647181946</v>
          </cell>
          <cell r="N267">
            <v>2300</v>
          </cell>
          <cell r="O267">
            <v>2280</v>
          </cell>
          <cell r="P267">
            <v>20784</v>
          </cell>
          <cell r="Q267">
            <v>580.14</v>
          </cell>
          <cell r="R267">
            <v>2320</v>
          </cell>
          <cell r="S267">
            <v>2368</v>
          </cell>
          <cell r="T267">
            <v>159</v>
          </cell>
          <cell r="U267">
            <v>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19870</v>
          </cell>
          <cell r="AB267">
            <v>3220.48</v>
          </cell>
          <cell r="AC267">
            <v>34959.339999999997</v>
          </cell>
          <cell r="AD267">
            <v>2</v>
          </cell>
        </row>
        <row r="268">
          <cell r="A268">
            <v>603</v>
          </cell>
          <cell r="B268">
            <v>8</v>
          </cell>
          <cell r="D268" t="str">
            <v>Rijswijk</v>
          </cell>
          <cell r="E268">
            <v>47634</v>
          </cell>
          <cell r="F268">
            <v>8801</v>
          </cell>
          <cell r="G268">
            <v>10954</v>
          </cell>
          <cell r="H268">
            <v>3798</v>
          </cell>
          <cell r="I268">
            <v>7970</v>
          </cell>
          <cell r="J268">
            <v>5473.4</v>
          </cell>
          <cell r="K268">
            <v>1105</v>
          </cell>
          <cell r="L268">
            <v>0.75945017182130581</v>
          </cell>
          <cell r="M268">
            <v>444.34999731329447</v>
          </cell>
          <cell r="N268">
            <v>3330</v>
          </cell>
          <cell r="O268">
            <v>4470</v>
          </cell>
          <cell r="P268">
            <v>24830</v>
          </cell>
          <cell r="Q268">
            <v>1452.74</v>
          </cell>
          <cell r="R268">
            <v>1768.8000000000002</v>
          </cell>
          <cell r="S268">
            <v>1403</v>
          </cell>
          <cell r="T268">
            <v>46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9120</v>
          </cell>
          <cell r="AB268">
            <v>1445.0900000000001</v>
          </cell>
          <cell r="AC268">
            <v>77119.974000000002</v>
          </cell>
          <cell r="AD268">
            <v>2</v>
          </cell>
        </row>
        <row r="269">
          <cell r="A269">
            <v>599</v>
          </cell>
          <cell r="B269">
            <v>8</v>
          </cell>
          <cell r="D269" t="str">
            <v>Rotterdam</v>
          </cell>
          <cell r="E269">
            <v>618357</v>
          </cell>
          <cell r="F269">
            <v>136466</v>
          </cell>
          <cell r="G269">
            <v>92244</v>
          </cell>
          <cell r="H269">
            <v>29563</v>
          </cell>
          <cell r="I269">
            <v>117840</v>
          </cell>
          <cell r="J269">
            <v>86891.1</v>
          </cell>
          <cell r="K269">
            <v>34370</v>
          </cell>
          <cell r="L269">
            <v>0.98991935483870963</v>
          </cell>
          <cell r="M269">
            <v>8840.4870632287075</v>
          </cell>
          <cell r="N269">
            <v>63324</v>
          </cell>
          <cell r="O269">
            <v>168535</v>
          </cell>
          <cell r="P269">
            <v>319618</v>
          </cell>
          <cell r="Q269">
            <v>19999.439000000002</v>
          </cell>
          <cell r="R269">
            <v>25842.400000000001</v>
          </cell>
          <cell r="S269">
            <v>21508</v>
          </cell>
          <cell r="T269">
            <v>6835</v>
          </cell>
          <cell r="U269">
            <v>1</v>
          </cell>
          <cell r="V269">
            <v>0</v>
          </cell>
          <cell r="W269">
            <v>0</v>
          </cell>
          <cell r="X269">
            <v>1</v>
          </cell>
          <cell r="Y269">
            <v>0</v>
          </cell>
          <cell r="Z269">
            <v>0</v>
          </cell>
          <cell r="AA269">
            <v>1385570</v>
          </cell>
          <cell r="AB269">
            <v>25379.439999999999</v>
          </cell>
          <cell r="AC269">
            <v>1211649.4350000001</v>
          </cell>
          <cell r="AD269">
            <v>10</v>
          </cell>
        </row>
        <row r="270">
          <cell r="A270">
            <v>606</v>
          </cell>
          <cell r="B270">
            <v>8</v>
          </cell>
          <cell r="D270" t="str">
            <v>Schiedam</v>
          </cell>
          <cell r="E270">
            <v>76450</v>
          </cell>
          <cell r="F270">
            <v>16989</v>
          </cell>
          <cell r="G270">
            <v>12574</v>
          </cell>
          <cell r="H270">
            <v>3961</v>
          </cell>
          <cell r="I270">
            <v>12960</v>
          </cell>
          <cell r="J270">
            <v>9337.4</v>
          </cell>
          <cell r="K270">
            <v>2198</v>
          </cell>
          <cell r="L270">
            <v>0.86263736263736268</v>
          </cell>
          <cell r="M270">
            <v>808.2841984378905</v>
          </cell>
          <cell r="N270">
            <v>6140</v>
          </cell>
          <cell r="O270">
            <v>14940</v>
          </cell>
          <cell r="P270">
            <v>36737</v>
          </cell>
          <cell r="Q270">
            <v>1575.6</v>
          </cell>
          <cell r="R270">
            <v>2748.8</v>
          </cell>
          <cell r="S270">
            <v>1790</v>
          </cell>
          <cell r="T270">
            <v>196</v>
          </cell>
          <cell r="U270">
            <v>1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51780</v>
          </cell>
          <cell r="AB270">
            <v>2452.3000000000002</v>
          </cell>
          <cell r="AC270">
            <v>115778.296</v>
          </cell>
          <cell r="AD270">
            <v>1</v>
          </cell>
        </row>
        <row r="271">
          <cell r="A271">
            <v>608</v>
          </cell>
          <cell r="B271">
            <v>8</v>
          </cell>
          <cell r="D271" t="str">
            <v>Schoonhoven</v>
          </cell>
          <cell r="E271">
            <v>11903</v>
          </cell>
          <cell r="F271">
            <v>2876</v>
          </cell>
          <cell r="G271">
            <v>2239</v>
          </cell>
          <cell r="H271">
            <v>653</v>
          </cell>
          <cell r="I271">
            <v>1440</v>
          </cell>
          <cell r="J271">
            <v>921.8</v>
          </cell>
          <cell r="K271">
            <v>195</v>
          </cell>
          <cell r="L271">
            <v>0.3577981651376147</v>
          </cell>
          <cell r="M271">
            <v>98.249446382566731</v>
          </cell>
          <cell r="N271">
            <v>664</v>
          </cell>
          <cell r="O271">
            <v>960</v>
          </cell>
          <cell r="P271">
            <v>5258</v>
          </cell>
          <cell r="Q271">
            <v>0</v>
          </cell>
          <cell r="R271">
            <v>1932.8000000000002</v>
          </cell>
          <cell r="S271">
            <v>629</v>
          </cell>
          <cell r="T271">
            <v>63</v>
          </cell>
          <cell r="U271">
            <v>1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1560</v>
          </cell>
          <cell r="AB271">
            <v>868.02</v>
          </cell>
          <cell r="AC271">
            <v>5658.7439999999997</v>
          </cell>
          <cell r="AD271">
            <v>1</v>
          </cell>
        </row>
        <row r="272">
          <cell r="A272">
            <v>518</v>
          </cell>
          <cell r="B272">
            <v>8</v>
          </cell>
          <cell r="D272" t="str">
            <v>'s-Gravenhage</v>
          </cell>
          <cell r="E272">
            <v>508940</v>
          </cell>
          <cell r="F272">
            <v>117210</v>
          </cell>
          <cell r="G272">
            <v>70200</v>
          </cell>
          <cell r="H272">
            <v>20804</v>
          </cell>
          <cell r="I272">
            <v>84400</v>
          </cell>
          <cell r="J272">
            <v>59345.2</v>
          </cell>
          <cell r="K272">
            <v>20621</v>
          </cell>
          <cell r="L272">
            <v>0.98331028563254019</v>
          </cell>
          <cell r="M272">
            <v>5668.2560253726733</v>
          </cell>
          <cell r="N272">
            <v>46655</v>
          </cell>
          <cell r="O272">
            <v>129355</v>
          </cell>
          <cell r="P272">
            <v>257335</v>
          </cell>
          <cell r="Q272">
            <v>9618.42</v>
          </cell>
          <cell r="R272">
            <v>18305.600000000002</v>
          </cell>
          <cell r="S272">
            <v>8158</v>
          </cell>
          <cell r="T272">
            <v>348</v>
          </cell>
          <cell r="U272">
            <v>1</v>
          </cell>
          <cell r="V272">
            <v>0</v>
          </cell>
          <cell r="W272">
            <v>1</v>
          </cell>
          <cell r="X272">
            <v>0</v>
          </cell>
          <cell r="Y272">
            <v>0</v>
          </cell>
          <cell r="Z272">
            <v>0</v>
          </cell>
          <cell r="AA272">
            <v>945190</v>
          </cell>
          <cell r="AB272">
            <v>8321.16</v>
          </cell>
          <cell r="AC272">
            <v>1159536.1440000001</v>
          </cell>
          <cell r="AD272">
            <v>4</v>
          </cell>
        </row>
        <row r="273">
          <cell r="A273">
            <v>610</v>
          </cell>
          <cell r="B273">
            <v>8</v>
          </cell>
          <cell r="D273" t="str">
            <v>Sliedrecht</v>
          </cell>
          <cell r="E273">
            <v>24528</v>
          </cell>
          <cell r="F273">
            <v>5952</v>
          </cell>
          <cell r="G273">
            <v>4573</v>
          </cell>
          <cell r="H273">
            <v>1494</v>
          </cell>
          <cell r="I273">
            <v>3180</v>
          </cell>
          <cell r="J273">
            <v>2134.3000000000002</v>
          </cell>
          <cell r="K273">
            <v>290</v>
          </cell>
          <cell r="L273">
            <v>0.453125</v>
          </cell>
          <cell r="M273">
            <v>138.7670187820116</v>
          </cell>
          <cell r="N273">
            <v>1910</v>
          </cell>
          <cell r="O273">
            <v>1160</v>
          </cell>
          <cell r="P273">
            <v>10929</v>
          </cell>
          <cell r="Q273">
            <v>1034.3999999999999</v>
          </cell>
          <cell r="R273">
            <v>256.8</v>
          </cell>
          <cell r="S273">
            <v>1283</v>
          </cell>
          <cell r="T273">
            <v>118</v>
          </cell>
          <cell r="U273">
            <v>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9280</v>
          </cell>
          <cell r="AB273">
            <v>1988.65</v>
          </cell>
          <cell r="AC273">
            <v>16752.114000000001</v>
          </cell>
          <cell r="AD273">
            <v>1</v>
          </cell>
        </row>
        <row r="274">
          <cell r="A274">
            <v>612</v>
          </cell>
          <cell r="B274">
            <v>8</v>
          </cell>
          <cell r="D274" t="str">
            <v>Spijkenisse</v>
          </cell>
          <cell r="E274">
            <v>72561</v>
          </cell>
          <cell r="F274">
            <v>15712</v>
          </cell>
          <cell r="G274">
            <v>11651</v>
          </cell>
          <cell r="H274">
            <v>3579</v>
          </cell>
          <cell r="I274">
            <v>9710</v>
          </cell>
          <cell r="J274">
            <v>6376.6</v>
          </cell>
          <cell r="K274">
            <v>1809</v>
          </cell>
          <cell r="L274">
            <v>0.83788791106993976</v>
          </cell>
          <cell r="M274">
            <v>682.29400156717406</v>
          </cell>
          <cell r="N274">
            <v>5611</v>
          </cell>
          <cell r="O274">
            <v>6890</v>
          </cell>
          <cell r="P274">
            <v>33245</v>
          </cell>
          <cell r="Q274">
            <v>1499.8400000000001</v>
          </cell>
          <cell r="R274">
            <v>4185.6000000000004</v>
          </cell>
          <cell r="S274">
            <v>2608</v>
          </cell>
          <cell r="T274">
            <v>418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69440</v>
          </cell>
          <cell r="AB274">
            <v>3260</v>
          </cell>
          <cell r="AC274">
            <v>74368.153999999995</v>
          </cell>
          <cell r="AD274">
            <v>1</v>
          </cell>
        </row>
        <row r="275">
          <cell r="A275">
            <v>617</v>
          </cell>
          <cell r="B275">
            <v>8</v>
          </cell>
          <cell r="D275" t="str">
            <v>Strijen</v>
          </cell>
          <cell r="E275">
            <v>8683</v>
          </cell>
          <cell r="F275">
            <v>1837</v>
          </cell>
          <cell r="G275">
            <v>1661</v>
          </cell>
          <cell r="H275">
            <v>476</v>
          </cell>
          <cell r="I275">
            <v>990</v>
          </cell>
          <cell r="J275">
            <v>604.79999999999995</v>
          </cell>
          <cell r="K275">
            <v>62</v>
          </cell>
          <cell r="L275">
            <v>0.15048543689320387</v>
          </cell>
          <cell r="M275">
            <v>36.25607360496231</v>
          </cell>
          <cell r="N275">
            <v>416</v>
          </cell>
          <cell r="O275">
            <v>125</v>
          </cell>
          <cell r="P275">
            <v>3791</v>
          </cell>
          <cell r="Q275">
            <v>0</v>
          </cell>
          <cell r="R275">
            <v>0</v>
          </cell>
          <cell r="S275">
            <v>5027</v>
          </cell>
          <cell r="T275">
            <v>743</v>
          </cell>
          <cell r="U275">
            <v>1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530</v>
          </cell>
          <cell r="AB275">
            <v>6836.72</v>
          </cell>
          <cell r="AC275">
            <v>2311.1999999999998</v>
          </cell>
          <cell r="AD275">
            <v>5</v>
          </cell>
        </row>
        <row r="276">
          <cell r="A276">
            <v>1525</v>
          </cell>
          <cell r="B276">
            <v>8</v>
          </cell>
          <cell r="D276" t="str">
            <v>Teylingen</v>
          </cell>
          <cell r="E276">
            <v>35735</v>
          </cell>
          <cell r="F276">
            <v>8994</v>
          </cell>
          <cell r="G276">
            <v>6147</v>
          </cell>
          <cell r="H276">
            <v>2063</v>
          </cell>
          <cell r="I276">
            <v>3450</v>
          </cell>
          <cell r="J276">
            <v>1967.6999999999998</v>
          </cell>
          <cell r="K276">
            <v>214</v>
          </cell>
          <cell r="L276">
            <v>0.37943262411347517</v>
          </cell>
          <cell r="M276">
            <v>106.527070193201</v>
          </cell>
          <cell r="N276">
            <v>1519</v>
          </cell>
          <cell r="O276">
            <v>860</v>
          </cell>
          <cell r="P276">
            <v>15206</v>
          </cell>
          <cell r="Q276">
            <v>370.21999999999997</v>
          </cell>
          <cell r="R276">
            <v>1585.6000000000001</v>
          </cell>
          <cell r="S276">
            <v>2846</v>
          </cell>
          <cell r="T276">
            <v>503</v>
          </cell>
          <cell r="U276">
            <v>1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12540</v>
          </cell>
          <cell r="AB276">
            <v>3045.2200000000003</v>
          </cell>
          <cell r="AC276">
            <v>19225.431</v>
          </cell>
          <cell r="AD276">
            <v>7</v>
          </cell>
        </row>
        <row r="277">
          <cell r="A277">
            <v>622</v>
          </cell>
          <cell r="B277">
            <v>8</v>
          </cell>
          <cell r="D277" t="str">
            <v>Vlaardingen</v>
          </cell>
          <cell r="E277">
            <v>70981</v>
          </cell>
          <cell r="F277">
            <v>15045</v>
          </cell>
          <cell r="G277">
            <v>14371</v>
          </cell>
          <cell r="H277">
            <v>4689</v>
          </cell>
          <cell r="I277">
            <v>12130</v>
          </cell>
          <cell r="J277">
            <v>8643.7000000000007</v>
          </cell>
          <cell r="K277">
            <v>1849</v>
          </cell>
          <cell r="L277">
            <v>0.8408367439745339</v>
          </cell>
          <cell r="M277">
            <v>695.40068269748917</v>
          </cell>
          <cell r="N277">
            <v>5264</v>
          </cell>
          <cell r="O277">
            <v>9735</v>
          </cell>
          <cell r="P277">
            <v>34456</v>
          </cell>
          <cell r="Q277">
            <v>1017.6</v>
          </cell>
          <cell r="R277">
            <v>3723.2000000000003</v>
          </cell>
          <cell r="S277">
            <v>2358</v>
          </cell>
          <cell r="T277">
            <v>311</v>
          </cell>
          <cell r="U277">
            <v>1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52530</v>
          </cell>
          <cell r="AB277">
            <v>3183.3</v>
          </cell>
          <cell r="AC277">
            <v>94966.812000000005</v>
          </cell>
          <cell r="AD277">
            <v>1</v>
          </cell>
        </row>
        <row r="278">
          <cell r="A278">
            <v>623</v>
          </cell>
          <cell r="B278">
            <v>8</v>
          </cell>
          <cell r="D278" t="str">
            <v>Vlist</v>
          </cell>
          <cell r="E278">
            <v>9694</v>
          </cell>
          <cell r="F278">
            <v>2385</v>
          </cell>
          <cell r="G278">
            <v>1905</v>
          </cell>
          <cell r="H278">
            <v>613</v>
          </cell>
          <cell r="I278">
            <v>980</v>
          </cell>
          <cell r="J278">
            <v>581</v>
          </cell>
          <cell r="K278">
            <v>53</v>
          </cell>
          <cell r="L278">
            <v>0.13151364764267989</v>
          </cell>
          <cell r="M278">
            <v>31.631515982292616</v>
          </cell>
          <cell r="N278">
            <v>358</v>
          </cell>
          <cell r="O278">
            <v>85</v>
          </cell>
          <cell r="P278">
            <v>3989</v>
          </cell>
          <cell r="Q278">
            <v>0</v>
          </cell>
          <cell r="R278">
            <v>0</v>
          </cell>
          <cell r="S278">
            <v>5366</v>
          </cell>
          <cell r="T278">
            <v>286</v>
          </cell>
          <cell r="U278">
            <v>1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230</v>
          </cell>
          <cell r="AB278">
            <v>8639.26</v>
          </cell>
          <cell r="AC278">
            <v>1639.89</v>
          </cell>
          <cell r="AD278">
            <v>8</v>
          </cell>
        </row>
        <row r="279">
          <cell r="A279">
            <v>626</v>
          </cell>
          <cell r="B279">
            <v>8</v>
          </cell>
          <cell r="D279" t="str">
            <v>Voorschoten</v>
          </cell>
          <cell r="E279">
            <v>24951</v>
          </cell>
          <cell r="F279">
            <v>6073</v>
          </cell>
          <cell r="G279">
            <v>5236</v>
          </cell>
          <cell r="H279">
            <v>1746</v>
          </cell>
          <cell r="I279">
            <v>2430</v>
          </cell>
          <cell r="J279">
            <v>1321.3999999999999</v>
          </cell>
          <cell r="K279">
            <v>249</v>
          </cell>
          <cell r="L279">
            <v>0.41569282136894825</v>
          </cell>
          <cell r="M279">
            <v>121.53277991406787</v>
          </cell>
          <cell r="N279">
            <v>1021</v>
          </cell>
          <cell r="O279">
            <v>1030</v>
          </cell>
          <cell r="P279">
            <v>10999</v>
          </cell>
          <cell r="Q279">
            <v>0</v>
          </cell>
          <cell r="R279">
            <v>0</v>
          </cell>
          <cell r="S279">
            <v>1118</v>
          </cell>
          <cell r="T279">
            <v>38</v>
          </cell>
          <cell r="U279">
            <v>1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4930</v>
          </cell>
          <cell r="AB279">
            <v>1151.54</v>
          </cell>
          <cell r="AC279">
            <v>19744.166000000001</v>
          </cell>
          <cell r="AD279">
            <v>1</v>
          </cell>
        </row>
        <row r="280">
          <cell r="A280">
            <v>627</v>
          </cell>
          <cell r="B280">
            <v>8</v>
          </cell>
          <cell r="D280" t="str">
            <v>Waddinxveen</v>
          </cell>
          <cell r="E280">
            <v>25508</v>
          </cell>
          <cell r="F280">
            <v>6044</v>
          </cell>
          <cell r="G280">
            <v>4740</v>
          </cell>
          <cell r="H280">
            <v>1578</v>
          </cell>
          <cell r="I280">
            <v>2680</v>
          </cell>
          <cell r="J280">
            <v>1601.6</v>
          </cell>
          <cell r="K280">
            <v>214</v>
          </cell>
          <cell r="L280">
            <v>0.37943262411347517</v>
          </cell>
          <cell r="M280">
            <v>106.527070193201</v>
          </cell>
          <cell r="N280">
            <v>1298</v>
          </cell>
          <cell r="O280">
            <v>1280</v>
          </cell>
          <cell r="P280">
            <v>10641</v>
          </cell>
          <cell r="Q280">
            <v>0</v>
          </cell>
          <cell r="R280">
            <v>798.40000000000009</v>
          </cell>
          <cell r="S280">
            <v>2788</v>
          </cell>
          <cell r="T280">
            <v>152</v>
          </cell>
          <cell r="U280">
            <v>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6770</v>
          </cell>
          <cell r="AB280">
            <v>3903.2</v>
          </cell>
          <cell r="AC280">
            <v>15399.552</v>
          </cell>
          <cell r="AD280">
            <v>3</v>
          </cell>
        </row>
        <row r="281">
          <cell r="A281">
            <v>629</v>
          </cell>
          <cell r="B281">
            <v>8</v>
          </cell>
          <cell r="D281" t="str">
            <v>Wassenaar</v>
          </cell>
          <cell r="E281">
            <v>25675</v>
          </cell>
          <cell r="F281">
            <v>6131</v>
          </cell>
          <cell r="G281">
            <v>6351</v>
          </cell>
          <cell r="H281">
            <v>2036</v>
          </cell>
          <cell r="I281">
            <v>2700</v>
          </cell>
          <cell r="J281">
            <v>1484.1</v>
          </cell>
          <cell r="K281">
            <v>280</v>
          </cell>
          <cell r="L281">
            <v>0.44444444444444442</v>
          </cell>
          <cell r="M281">
            <v>134.59455386395769</v>
          </cell>
          <cell r="N281">
            <v>986</v>
          </cell>
          <cell r="O281">
            <v>655</v>
          </cell>
          <cell r="P281">
            <v>11672</v>
          </cell>
          <cell r="Q281">
            <v>0</v>
          </cell>
          <cell r="R281">
            <v>1793.6000000000001</v>
          </cell>
          <cell r="S281">
            <v>5090</v>
          </cell>
          <cell r="T281">
            <v>181</v>
          </cell>
          <cell r="U281">
            <v>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5010</v>
          </cell>
          <cell r="AB281">
            <v>5090</v>
          </cell>
          <cell r="AC281">
            <v>17290.098000000002</v>
          </cell>
          <cell r="AD281">
            <v>2</v>
          </cell>
        </row>
        <row r="282">
          <cell r="A282">
            <v>1783</v>
          </cell>
          <cell r="B282">
            <v>8</v>
          </cell>
          <cell r="D282" t="str">
            <v>Westland</v>
          </cell>
          <cell r="E282">
            <v>103241</v>
          </cell>
          <cell r="F282">
            <v>24506</v>
          </cell>
          <cell r="G282">
            <v>17835</v>
          </cell>
          <cell r="H282">
            <v>5635</v>
          </cell>
          <cell r="I282">
            <v>10340</v>
          </cell>
          <cell r="J282">
            <v>6138.5999999999995</v>
          </cell>
          <cell r="K282">
            <v>862</v>
          </cell>
          <cell r="L282">
            <v>0.71122112211221122</v>
          </cell>
          <cell r="M282">
            <v>358.00683753475806</v>
          </cell>
          <cell r="N282">
            <v>4737</v>
          </cell>
          <cell r="O282">
            <v>3360</v>
          </cell>
          <cell r="P282">
            <v>43651</v>
          </cell>
          <cell r="Q282">
            <v>1368.54</v>
          </cell>
          <cell r="R282">
            <v>3406.4</v>
          </cell>
          <cell r="S282">
            <v>8006</v>
          </cell>
          <cell r="T282">
            <v>210</v>
          </cell>
          <cell r="U282">
            <v>1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70210</v>
          </cell>
          <cell r="AB282">
            <v>8806.6</v>
          </cell>
          <cell r="AC282">
            <v>56088.69</v>
          </cell>
          <cell r="AD282">
            <v>6</v>
          </cell>
        </row>
        <row r="283">
          <cell r="A283">
            <v>614</v>
          </cell>
          <cell r="B283">
            <v>8</v>
          </cell>
          <cell r="D283" t="str">
            <v>Westvoorne</v>
          </cell>
          <cell r="E283">
            <v>13964</v>
          </cell>
          <cell r="F283">
            <v>2803</v>
          </cell>
          <cell r="G283">
            <v>3419</v>
          </cell>
          <cell r="H283">
            <v>1012</v>
          </cell>
          <cell r="I283">
            <v>1390</v>
          </cell>
          <cell r="J283">
            <v>559.79999999999995</v>
          </cell>
          <cell r="K283">
            <v>78</v>
          </cell>
          <cell r="L283">
            <v>0.1822429906542056</v>
          </cell>
          <cell r="M283">
            <v>44.271302994882959</v>
          </cell>
          <cell r="N283">
            <v>521</v>
          </cell>
          <cell r="O283">
            <v>185</v>
          </cell>
          <cell r="P283">
            <v>6304</v>
          </cell>
          <cell r="Q283">
            <v>709.3</v>
          </cell>
          <cell r="R283">
            <v>0</v>
          </cell>
          <cell r="S283">
            <v>5315</v>
          </cell>
          <cell r="T283">
            <v>517</v>
          </cell>
          <cell r="U283">
            <v>1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820</v>
          </cell>
          <cell r="AB283">
            <v>5846.5000000000009</v>
          </cell>
          <cell r="AC283">
            <v>5122.3339999999998</v>
          </cell>
          <cell r="AD283">
            <v>6</v>
          </cell>
        </row>
        <row r="284">
          <cell r="A284">
            <v>707</v>
          </cell>
          <cell r="B284">
            <v>8</v>
          </cell>
          <cell r="D284" t="str">
            <v>Zederik</v>
          </cell>
          <cell r="E284">
            <v>13656</v>
          </cell>
          <cell r="F284">
            <v>3541</v>
          </cell>
          <cell r="G284">
            <v>2364</v>
          </cell>
          <cell r="H284">
            <v>713</v>
          </cell>
          <cell r="I284">
            <v>1230</v>
          </cell>
          <cell r="J284">
            <v>677.8</v>
          </cell>
          <cell r="K284">
            <v>64</v>
          </cell>
          <cell r="L284">
            <v>0.15458937198067632</v>
          </cell>
          <cell r="M284">
            <v>37.271474766990572</v>
          </cell>
          <cell r="N284">
            <v>484</v>
          </cell>
          <cell r="O284">
            <v>80</v>
          </cell>
          <cell r="P284">
            <v>5287</v>
          </cell>
          <cell r="Q284">
            <v>0</v>
          </cell>
          <cell r="R284">
            <v>0</v>
          </cell>
          <cell r="S284">
            <v>7343</v>
          </cell>
          <cell r="T284">
            <v>307</v>
          </cell>
          <cell r="U284">
            <v>1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310</v>
          </cell>
          <cell r="AB284">
            <v>9839.6200000000008</v>
          </cell>
          <cell r="AC284">
            <v>1557.204</v>
          </cell>
          <cell r="AD284">
            <v>10</v>
          </cell>
        </row>
        <row r="285">
          <cell r="A285">
            <v>637</v>
          </cell>
          <cell r="B285">
            <v>8</v>
          </cell>
          <cell r="D285" t="str">
            <v>Zoetermeer</v>
          </cell>
          <cell r="E285">
            <v>123561</v>
          </cell>
          <cell r="F285">
            <v>29063</v>
          </cell>
          <cell r="G285">
            <v>18992</v>
          </cell>
          <cell r="H285">
            <v>5324</v>
          </cell>
          <cell r="I285">
            <v>14620</v>
          </cell>
          <cell r="J285">
            <v>9141.5</v>
          </cell>
          <cell r="K285">
            <v>2562</v>
          </cell>
          <cell r="L285">
            <v>0.87980769230769229</v>
          </cell>
          <cell r="M285">
            <v>923.55728657224529</v>
          </cell>
          <cell r="N285">
            <v>8332</v>
          </cell>
          <cell r="O285">
            <v>14855</v>
          </cell>
          <cell r="P285">
            <v>54678</v>
          </cell>
          <cell r="Q285">
            <v>3939.7018000000003</v>
          </cell>
          <cell r="R285">
            <v>6095.2000000000007</v>
          </cell>
          <cell r="S285">
            <v>3452</v>
          </cell>
          <cell r="T285">
            <v>253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135820</v>
          </cell>
          <cell r="AB285">
            <v>4107.88</v>
          </cell>
          <cell r="AC285">
            <v>132305.77499999999</v>
          </cell>
          <cell r="AD285">
            <v>1</v>
          </cell>
        </row>
        <row r="286">
          <cell r="A286">
            <v>638</v>
          </cell>
          <cell r="B286">
            <v>8</v>
          </cell>
          <cell r="D286" t="str">
            <v>Zoeterwoude</v>
          </cell>
          <cell r="E286">
            <v>8075</v>
          </cell>
          <cell r="F286">
            <v>1826</v>
          </cell>
          <cell r="G286">
            <v>1496</v>
          </cell>
          <cell r="H286">
            <v>452</v>
          </cell>
          <cell r="I286">
            <v>740</v>
          </cell>
          <cell r="J286">
            <v>406.09999999999997</v>
          </cell>
          <cell r="K286">
            <v>44</v>
          </cell>
          <cell r="L286">
            <v>0.1116751269035533</v>
          </cell>
          <cell r="M286">
            <v>26.903193082336969</v>
          </cell>
          <cell r="N286">
            <v>544</v>
          </cell>
          <cell r="O286">
            <v>185</v>
          </cell>
          <cell r="P286">
            <v>3541</v>
          </cell>
          <cell r="Q286">
            <v>0</v>
          </cell>
          <cell r="R286">
            <v>0</v>
          </cell>
          <cell r="S286">
            <v>2125</v>
          </cell>
          <cell r="T286">
            <v>70</v>
          </cell>
          <cell r="U286">
            <v>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160</v>
          </cell>
          <cell r="AB286">
            <v>2826.25</v>
          </cell>
          <cell r="AC286">
            <v>2283.8760000000002</v>
          </cell>
          <cell r="AD286">
            <v>4</v>
          </cell>
        </row>
        <row r="287">
          <cell r="A287">
            <v>1892</v>
          </cell>
          <cell r="B287">
            <v>8</v>
          </cell>
          <cell r="D287" t="str">
            <v>Zuidplas</v>
          </cell>
          <cell r="E287">
            <v>40892</v>
          </cell>
          <cell r="F287">
            <v>10189</v>
          </cell>
          <cell r="G287">
            <v>6628</v>
          </cell>
          <cell r="H287">
            <v>1938</v>
          </cell>
          <cell r="I287">
            <v>3800</v>
          </cell>
          <cell r="J287">
            <v>2058.3999999999996</v>
          </cell>
          <cell r="K287">
            <v>455</v>
          </cell>
          <cell r="L287">
            <v>0.56521739130434778</v>
          </cell>
          <cell r="M287">
            <v>205.33827774189629</v>
          </cell>
          <cell r="N287">
            <v>1887</v>
          </cell>
          <cell r="O287">
            <v>1760</v>
          </cell>
          <cell r="P287">
            <v>16812</v>
          </cell>
          <cell r="Q287">
            <v>0</v>
          </cell>
          <cell r="R287">
            <v>544.80000000000007</v>
          </cell>
          <cell r="S287">
            <v>5961</v>
          </cell>
          <cell r="T287">
            <v>444</v>
          </cell>
          <cell r="U287">
            <v>1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4150</v>
          </cell>
          <cell r="AB287">
            <v>8285.7899999999991</v>
          </cell>
          <cell r="AC287">
            <v>20219.975999999999</v>
          </cell>
          <cell r="AD287">
            <v>12</v>
          </cell>
        </row>
        <row r="288">
          <cell r="A288">
            <v>642</v>
          </cell>
          <cell r="B288">
            <v>8</v>
          </cell>
          <cell r="D288" t="str">
            <v>Zwijndrecht</v>
          </cell>
          <cell r="E288">
            <v>44547</v>
          </cell>
          <cell r="F288">
            <v>9786</v>
          </cell>
          <cell r="G288">
            <v>9278</v>
          </cell>
          <cell r="H288">
            <v>3081</v>
          </cell>
          <cell r="I288">
            <v>6240</v>
          </cell>
          <cell r="J288">
            <v>4204.3999999999996</v>
          </cell>
          <cell r="K288">
            <v>728</v>
          </cell>
          <cell r="L288">
            <v>0.67532467532467533</v>
          </cell>
          <cell r="M288">
            <v>309.06818374689664</v>
          </cell>
          <cell r="N288">
            <v>2750</v>
          </cell>
          <cell r="O288">
            <v>3850</v>
          </cell>
          <cell r="P288">
            <v>20302</v>
          </cell>
          <cell r="Q288">
            <v>261.36</v>
          </cell>
          <cell r="R288">
            <v>2750.4</v>
          </cell>
          <cell r="S288">
            <v>2035</v>
          </cell>
          <cell r="T288">
            <v>243</v>
          </cell>
          <cell r="U288">
            <v>1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22690</v>
          </cell>
          <cell r="AB288">
            <v>2726.9</v>
          </cell>
          <cell r="AC288">
            <v>40996.983999999997</v>
          </cell>
          <cell r="AD288">
            <v>3</v>
          </cell>
        </row>
        <row r="289">
          <cell r="A289">
            <v>654</v>
          </cell>
          <cell r="B289">
            <v>9</v>
          </cell>
          <cell r="D289" t="str">
            <v>Borsele</v>
          </cell>
          <cell r="E289">
            <v>22579</v>
          </cell>
          <cell r="F289">
            <v>5648</v>
          </cell>
          <cell r="G289">
            <v>4040</v>
          </cell>
          <cell r="H289">
            <v>1213</v>
          </cell>
          <cell r="I289">
            <v>2530</v>
          </cell>
          <cell r="J289">
            <v>1523.6999999999998</v>
          </cell>
          <cell r="K289">
            <v>179</v>
          </cell>
          <cell r="L289">
            <v>0.33837429111531192</v>
          </cell>
          <cell r="M289">
            <v>91.197332803909418</v>
          </cell>
          <cell r="N289">
            <v>1109</v>
          </cell>
          <cell r="O289">
            <v>200</v>
          </cell>
          <cell r="P289">
            <v>9512</v>
          </cell>
          <cell r="Q289">
            <v>0</v>
          </cell>
          <cell r="R289">
            <v>0</v>
          </cell>
          <cell r="S289">
            <v>14155</v>
          </cell>
          <cell r="T289">
            <v>255</v>
          </cell>
          <cell r="U289">
            <v>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5390</v>
          </cell>
          <cell r="AB289">
            <v>15853.600000000002</v>
          </cell>
          <cell r="AC289">
            <v>3149.7190000000001</v>
          </cell>
          <cell r="AD289">
            <v>18</v>
          </cell>
        </row>
        <row r="290">
          <cell r="A290">
            <v>664</v>
          </cell>
          <cell r="B290">
            <v>9</v>
          </cell>
          <cell r="D290" t="str">
            <v>Goes</v>
          </cell>
          <cell r="E290">
            <v>36954</v>
          </cell>
          <cell r="F290">
            <v>7850</v>
          </cell>
          <cell r="G290">
            <v>7826</v>
          </cell>
          <cell r="H290">
            <v>2485</v>
          </cell>
          <cell r="I290">
            <v>5610</v>
          </cell>
          <cell r="J290">
            <v>3853.7</v>
          </cell>
          <cell r="K290">
            <v>617</v>
          </cell>
          <cell r="L290">
            <v>0.63805584281282313</v>
          </cell>
          <cell r="M290">
            <v>267.6381952782699</v>
          </cell>
          <cell r="N290">
            <v>2932</v>
          </cell>
          <cell r="O290">
            <v>1265</v>
          </cell>
          <cell r="P290">
            <v>17778</v>
          </cell>
          <cell r="Q290">
            <v>2509.1034</v>
          </cell>
          <cell r="R290">
            <v>4712.8</v>
          </cell>
          <cell r="S290">
            <v>9255</v>
          </cell>
          <cell r="T290">
            <v>629</v>
          </cell>
          <cell r="U290">
            <v>1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49080</v>
          </cell>
          <cell r="AB290">
            <v>10735.8</v>
          </cell>
          <cell r="AC290">
            <v>22392.825000000001</v>
          </cell>
          <cell r="AD290">
            <v>6</v>
          </cell>
        </row>
        <row r="291">
          <cell r="A291">
            <v>677</v>
          </cell>
          <cell r="B291">
            <v>9</v>
          </cell>
          <cell r="D291" t="str">
            <v>Hulst</v>
          </cell>
          <cell r="E291">
            <v>27388</v>
          </cell>
          <cell r="F291">
            <v>5430</v>
          </cell>
          <cell r="G291">
            <v>6109</v>
          </cell>
          <cell r="H291">
            <v>1912</v>
          </cell>
          <cell r="I291">
            <v>3960</v>
          </cell>
          <cell r="J291">
            <v>2649.5</v>
          </cell>
          <cell r="K291">
            <v>273</v>
          </cell>
          <cell r="L291">
            <v>0.43820224719101125</v>
          </cell>
          <cell r="M291">
            <v>131.66231983951153</v>
          </cell>
          <cell r="N291">
            <v>2023</v>
          </cell>
          <cell r="O291">
            <v>275</v>
          </cell>
          <cell r="P291">
            <v>12867</v>
          </cell>
          <cell r="Q291">
            <v>358.38</v>
          </cell>
          <cell r="R291">
            <v>1251.2</v>
          </cell>
          <cell r="S291">
            <v>20213</v>
          </cell>
          <cell r="T291">
            <v>330</v>
          </cell>
          <cell r="U291">
            <v>1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21040</v>
          </cell>
          <cell r="AB291">
            <v>21021.52</v>
          </cell>
          <cell r="AC291">
            <v>6211.77</v>
          </cell>
          <cell r="AD291">
            <v>18</v>
          </cell>
        </row>
        <row r="292">
          <cell r="A292">
            <v>678</v>
          </cell>
          <cell r="B292">
            <v>9</v>
          </cell>
          <cell r="D292" t="str">
            <v>Kapelle</v>
          </cell>
          <cell r="E292">
            <v>12500</v>
          </cell>
          <cell r="F292">
            <v>3236</v>
          </cell>
          <cell r="G292">
            <v>2204</v>
          </cell>
          <cell r="H292">
            <v>659</v>
          </cell>
          <cell r="I292">
            <v>1170</v>
          </cell>
          <cell r="J292">
            <v>634.4</v>
          </cell>
          <cell r="K292">
            <v>54</v>
          </cell>
          <cell r="L292">
            <v>0.13366336633663367</v>
          </cell>
          <cell r="M292">
            <v>32.150117985163874</v>
          </cell>
          <cell r="N292">
            <v>504</v>
          </cell>
          <cell r="O292">
            <v>130</v>
          </cell>
          <cell r="P292">
            <v>5073</v>
          </cell>
          <cell r="Q292">
            <v>449.03999999999996</v>
          </cell>
          <cell r="R292">
            <v>188</v>
          </cell>
          <cell r="S292">
            <v>3708</v>
          </cell>
          <cell r="T292">
            <v>109</v>
          </cell>
          <cell r="U292">
            <v>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5880</v>
          </cell>
          <cell r="AB292">
            <v>4375.4399999999996</v>
          </cell>
          <cell r="AC292">
            <v>3283.2280000000001</v>
          </cell>
          <cell r="AD292">
            <v>3</v>
          </cell>
        </row>
        <row r="293">
          <cell r="A293">
            <v>687</v>
          </cell>
          <cell r="B293">
            <v>8</v>
          </cell>
          <cell r="D293" t="str">
            <v>Middelburg</v>
          </cell>
          <cell r="E293">
            <v>47642</v>
          </cell>
          <cell r="F293">
            <v>10966</v>
          </cell>
          <cell r="G293">
            <v>9584</v>
          </cell>
          <cell r="H293">
            <v>2931</v>
          </cell>
          <cell r="I293">
            <v>7040</v>
          </cell>
          <cell r="J293">
            <v>4710.7</v>
          </cell>
          <cell r="K293">
            <v>1092</v>
          </cell>
          <cell r="L293">
            <v>0.75728155339805825</v>
          </cell>
          <cell r="M293">
            <v>439.79845096756094</v>
          </cell>
          <cell r="N293">
            <v>3428</v>
          </cell>
          <cell r="O293">
            <v>2030</v>
          </cell>
          <cell r="P293">
            <v>22810</v>
          </cell>
          <cell r="Q293">
            <v>2593.2600000000002</v>
          </cell>
          <cell r="R293">
            <v>3720</v>
          </cell>
          <cell r="S293">
            <v>4854</v>
          </cell>
          <cell r="T293">
            <v>450</v>
          </cell>
          <cell r="U293">
            <v>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67210</v>
          </cell>
          <cell r="AB293">
            <v>5242.3200000000006</v>
          </cell>
          <cell r="AC293">
            <v>39877.616000000002</v>
          </cell>
          <cell r="AD293">
            <v>4</v>
          </cell>
        </row>
        <row r="294">
          <cell r="A294">
            <v>1695</v>
          </cell>
          <cell r="B294">
            <v>9</v>
          </cell>
          <cell r="D294" t="str">
            <v>Noord-Beveland</v>
          </cell>
          <cell r="E294">
            <v>7530</v>
          </cell>
          <cell r="F294">
            <v>1481</v>
          </cell>
          <cell r="G294">
            <v>1830</v>
          </cell>
          <cell r="H294">
            <v>510</v>
          </cell>
          <cell r="I294">
            <v>1140</v>
          </cell>
          <cell r="J294">
            <v>578.69999999999993</v>
          </cell>
          <cell r="K294">
            <v>85</v>
          </cell>
          <cell r="L294">
            <v>0.19540229885057472</v>
          </cell>
          <cell r="M294">
            <v>47.708357545613524</v>
          </cell>
          <cell r="N294">
            <v>451</v>
          </cell>
          <cell r="O294">
            <v>80</v>
          </cell>
          <cell r="P294">
            <v>3650</v>
          </cell>
          <cell r="Q294">
            <v>55.36</v>
          </cell>
          <cell r="R294">
            <v>0</v>
          </cell>
          <cell r="S294">
            <v>8583</v>
          </cell>
          <cell r="T294">
            <v>725</v>
          </cell>
          <cell r="U294">
            <v>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470</v>
          </cell>
          <cell r="AB294">
            <v>9441.3000000000011</v>
          </cell>
          <cell r="AC294">
            <v>1178.73</v>
          </cell>
          <cell r="AD294">
            <v>13</v>
          </cell>
        </row>
        <row r="295">
          <cell r="A295">
            <v>703</v>
          </cell>
          <cell r="B295">
            <v>9</v>
          </cell>
          <cell r="D295" t="str">
            <v>Reimerswaal</v>
          </cell>
          <cell r="E295">
            <v>21927</v>
          </cell>
          <cell r="F295">
            <v>6164</v>
          </cell>
          <cell r="G295">
            <v>3555</v>
          </cell>
          <cell r="H295">
            <v>1167</v>
          </cell>
          <cell r="I295">
            <v>2520</v>
          </cell>
          <cell r="J295">
            <v>1626.1</v>
          </cell>
          <cell r="K295">
            <v>151</v>
          </cell>
          <cell r="L295">
            <v>0.30139720558882238</v>
          </cell>
          <cell r="M295">
            <v>78.652031439701872</v>
          </cell>
          <cell r="N295">
            <v>865</v>
          </cell>
          <cell r="O295">
            <v>400</v>
          </cell>
          <cell r="P295">
            <v>8698</v>
          </cell>
          <cell r="Q295">
            <v>100.98</v>
          </cell>
          <cell r="R295">
            <v>675.2</v>
          </cell>
          <cell r="S295">
            <v>10187</v>
          </cell>
          <cell r="T295">
            <v>1179</v>
          </cell>
          <cell r="U295">
            <v>1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5010</v>
          </cell>
          <cell r="AB295">
            <v>12224.4</v>
          </cell>
          <cell r="AC295">
            <v>4362.232</v>
          </cell>
          <cell r="AD295">
            <v>11</v>
          </cell>
        </row>
        <row r="296">
          <cell r="A296">
            <v>1676</v>
          </cell>
          <cell r="B296">
            <v>9</v>
          </cell>
          <cell r="D296" t="str">
            <v>Schouwen-Duiveland</v>
          </cell>
          <cell r="E296">
            <v>33852</v>
          </cell>
          <cell r="F296">
            <v>6968</v>
          </cell>
          <cell r="G296">
            <v>8213</v>
          </cell>
          <cell r="H296">
            <v>2524</v>
          </cell>
          <cell r="I296">
            <v>4670</v>
          </cell>
          <cell r="J296">
            <v>1894.1</v>
          </cell>
          <cell r="K296">
            <v>352</v>
          </cell>
          <cell r="L296">
            <v>0.50142450142450146</v>
          </cell>
          <cell r="M296">
            <v>164.24498476944325</v>
          </cell>
          <cell r="N296">
            <v>1969</v>
          </cell>
          <cell r="O296">
            <v>260</v>
          </cell>
          <cell r="P296">
            <v>15629</v>
          </cell>
          <cell r="Q296">
            <v>192.5</v>
          </cell>
          <cell r="R296">
            <v>884.80000000000007</v>
          </cell>
          <cell r="S296">
            <v>22996</v>
          </cell>
          <cell r="T296">
            <v>7236</v>
          </cell>
          <cell r="U296">
            <v>1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5780</v>
          </cell>
          <cell r="AB296">
            <v>24145.8</v>
          </cell>
          <cell r="AC296">
            <v>14018.295</v>
          </cell>
          <cell r="AD296">
            <v>20</v>
          </cell>
        </row>
        <row r="297">
          <cell r="A297">
            <v>1714</v>
          </cell>
          <cell r="B297">
            <v>9</v>
          </cell>
          <cell r="D297" t="str">
            <v>Sluis</v>
          </cell>
          <cell r="E297">
            <v>23820</v>
          </cell>
          <cell r="F297">
            <v>4393</v>
          </cell>
          <cell r="G297">
            <v>6048</v>
          </cell>
          <cell r="H297">
            <v>1876</v>
          </cell>
          <cell r="I297">
            <v>3820</v>
          </cell>
          <cell r="J297">
            <v>2105.8999999999996</v>
          </cell>
          <cell r="K297">
            <v>265</v>
          </cell>
          <cell r="L297">
            <v>0.43089430894308944</v>
          </cell>
          <cell r="M297">
            <v>128.29918875992271</v>
          </cell>
          <cell r="N297">
            <v>1534</v>
          </cell>
          <cell r="O297">
            <v>255</v>
          </cell>
          <cell r="P297">
            <v>11589</v>
          </cell>
          <cell r="Q297">
            <v>0</v>
          </cell>
          <cell r="R297">
            <v>864</v>
          </cell>
          <cell r="S297">
            <v>27944</v>
          </cell>
          <cell r="T297">
            <v>371</v>
          </cell>
          <cell r="U297">
            <v>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8720</v>
          </cell>
          <cell r="AB297">
            <v>28502.880000000001</v>
          </cell>
          <cell r="AC297">
            <v>6839.259</v>
          </cell>
          <cell r="AD297">
            <v>24</v>
          </cell>
        </row>
        <row r="298">
          <cell r="A298">
            <v>715</v>
          </cell>
          <cell r="B298">
            <v>9</v>
          </cell>
          <cell r="D298" t="str">
            <v>Terneuzen</v>
          </cell>
          <cell r="E298">
            <v>54709</v>
          </cell>
          <cell r="F298">
            <v>11340</v>
          </cell>
          <cell r="G298">
            <v>12415</v>
          </cell>
          <cell r="H298">
            <v>3754</v>
          </cell>
          <cell r="I298">
            <v>8260</v>
          </cell>
          <cell r="J298">
            <v>5621.2</v>
          </cell>
          <cell r="K298">
            <v>882</v>
          </cell>
          <cell r="L298">
            <v>0.71590909090909094</v>
          </cell>
          <cell r="M298">
            <v>365.22262119043182</v>
          </cell>
          <cell r="N298">
            <v>4290</v>
          </cell>
          <cell r="O298">
            <v>2465</v>
          </cell>
          <cell r="P298">
            <v>25774</v>
          </cell>
          <cell r="Q298">
            <v>922.61999999999989</v>
          </cell>
          <cell r="R298">
            <v>2058.4</v>
          </cell>
          <cell r="S298">
            <v>25052</v>
          </cell>
          <cell r="T298">
            <v>1230</v>
          </cell>
          <cell r="U298">
            <v>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51040</v>
          </cell>
          <cell r="AB298">
            <v>25052</v>
          </cell>
          <cell r="AC298">
            <v>22086.756000000001</v>
          </cell>
          <cell r="AD298">
            <v>25</v>
          </cell>
        </row>
        <row r="299">
          <cell r="A299">
            <v>716</v>
          </cell>
          <cell r="B299">
            <v>9</v>
          </cell>
          <cell r="D299" t="str">
            <v>Tholen</v>
          </cell>
          <cell r="E299">
            <v>25408</v>
          </cell>
          <cell r="F299">
            <v>6716</v>
          </cell>
          <cell r="G299">
            <v>4366</v>
          </cell>
          <cell r="H299">
            <v>1298</v>
          </cell>
          <cell r="I299">
            <v>2910</v>
          </cell>
          <cell r="J299">
            <v>1823.8</v>
          </cell>
          <cell r="K299">
            <v>219</v>
          </cell>
          <cell r="L299">
            <v>0.38488576449912126</v>
          </cell>
          <cell r="M299">
            <v>108.68919693225695</v>
          </cell>
          <cell r="N299">
            <v>1355</v>
          </cell>
          <cell r="O299">
            <v>390</v>
          </cell>
          <cell r="P299">
            <v>10303</v>
          </cell>
          <cell r="Q299">
            <v>77.22</v>
          </cell>
          <cell r="R299">
            <v>465.6</v>
          </cell>
          <cell r="S299">
            <v>14698</v>
          </cell>
          <cell r="T299">
            <v>1536</v>
          </cell>
          <cell r="U299">
            <v>1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2650</v>
          </cell>
          <cell r="AB299">
            <v>17931.560000000001</v>
          </cell>
          <cell r="AC299">
            <v>4898.7619999999997</v>
          </cell>
          <cell r="AD299">
            <v>11</v>
          </cell>
        </row>
        <row r="300">
          <cell r="A300">
            <v>717</v>
          </cell>
          <cell r="B300">
            <v>9</v>
          </cell>
          <cell r="D300" t="str">
            <v>Veere</v>
          </cell>
          <cell r="E300">
            <v>21868</v>
          </cell>
          <cell r="F300">
            <v>4886</v>
          </cell>
          <cell r="G300">
            <v>5144</v>
          </cell>
          <cell r="H300">
            <v>1545</v>
          </cell>
          <cell r="I300">
            <v>2410</v>
          </cell>
          <cell r="J300">
            <v>1040.1999999999998</v>
          </cell>
          <cell r="K300">
            <v>140</v>
          </cell>
          <cell r="L300">
            <v>0.2857142857142857</v>
          </cell>
          <cell r="M300">
            <v>73.642986258664109</v>
          </cell>
          <cell r="N300">
            <v>902</v>
          </cell>
          <cell r="O300">
            <v>160</v>
          </cell>
          <cell r="P300">
            <v>9604</v>
          </cell>
          <cell r="Q300">
            <v>0</v>
          </cell>
          <cell r="R300">
            <v>0</v>
          </cell>
          <cell r="S300">
            <v>13304</v>
          </cell>
          <cell r="T300">
            <v>1128</v>
          </cell>
          <cell r="U300">
            <v>1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3240</v>
          </cell>
          <cell r="AB300">
            <v>14368.320000000002</v>
          </cell>
          <cell r="AC300">
            <v>4369.6620000000003</v>
          </cell>
          <cell r="AD300">
            <v>14</v>
          </cell>
        </row>
        <row r="301">
          <cell r="A301">
            <v>718</v>
          </cell>
          <cell r="B301">
            <v>9</v>
          </cell>
          <cell r="D301" t="str">
            <v>Vlissingen</v>
          </cell>
          <cell r="E301">
            <v>44444</v>
          </cell>
          <cell r="F301">
            <v>9147</v>
          </cell>
          <cell r="G301">
            <v>9309</v>
          </cell>
          <cell r="H301">
            <v>2832</v>
          </cell>
          <cell r="I301">
            <v>7500</v>
          </cell>
          <cell r="J301">
            <v>5249.7999999999993</v>
          </cell>
          <cell r="K301">
            <v>1485</v>
          </cell>
          <cell r="L301">
            <v>0.80926430517711168</v>
          </cell>
          <cell r="M301">
            <v>574.64815236602192</v>
          </cell>
          <cell r="N301">
            <v>3842</v>
          </cell>
          <cell r="O301">
            <v>3110</v>
          </cell>
          <cell r="P301">
            <v>22467</v>
          </cell>
          <cell r="Q301">
            <v>225.72</v>
          </cell>
          <cell r="R301">
            <v>1215.2</v>
          </cell>
          <cell r="S301">
            <v>3427</v>
          </cell>
          <cell r="T301">
            <v>519</v>
          </cell>
          <cell r="U301">
            <v>1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68210</v>
          </cell>
          <cell r="AB301">
            <v>3769.7000000000003</v>
          </cell>
          <cell r="AC301">
            <v>41696.205999999998</v>
          </cell>
          <cell r="AD301">
            <v>3</v>
          </cell>
        </row>
        <row r="302">
          <cell r="A302">
            <v>738</v>
          </cell>
          <cell r="B302">
            <v>10</v>
          </cell>
          <cell r="D302" t="str">
            <v>Aalburg</v>
          </cell>
          <cell r="E302">
            <v>12846</v>
          </cell>
          <cell r="F302">
            <v>3516</v>
          </cell>
          <cell r="G302">
            <v>1999</v>
          </cell>
          <cell r="H302">
            <v>609</v>
          </cell>
          <cell r="I302">
            <v>1140</v>
          </cell>
          <cell r="J302">
            <v>642.9</v>
          </cell>
          <cell r="K302">
            <v>58</v>
          </cell>
          <cell r="L302">
            <v>0.14215686274509803</v>
          </cell>
          <cell r="M302">
            <v>34.212306522310868</v>
          </cell>
          <cell r="N302">
            <v>529</v>
          </cell>
          <cell r="O302">
            <v>90</v>
          </cell>
          <cell r="P302">
            <v>4777</v>
          </cell>
          <cell r="Q302">
            <v>0</v>
          </cell>
          <cell r="R302">
            <v>500.8</v>
          </cell>
          <cell r="S302">
            <v>5040</v>
          </cell>
          <cell r="T302">
            <v>277</v>
          </cell>
          <cell r="U302">
            <v>1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1610</v>
          </cell>
          <cell r="AB302">
            <v>5493.6</v>
          </cell>
          <cell r="AC302">
            <v>1774.6469999999999</v>
          </cell>
          <cell r="AD302">
            <v>7</v>
          </cell>
        </row>
        <row r="303">
          <cell r="A303">
            <v>1723</v>
          </cell>
          <cell r="B303">
            <v>10</v>
          </cell>
          <cell r="D303" t="str">
            <v>Alphen-Chaam</v>
          </cell>
          <cell r="E303">
            <v>9717</v>
          </cell>
          <cell r="F303">
            <v>2171</v>
          </cell>
          <cell r="G303">
            <v>1922</v>
          </cell>
          <cell r="H303">
            <v>602</v>
          </cell>
          <cell r="I303">
            <v>860</v>
          </cell>
          <cell r="J303">
            <v>435.09999999999997</v>
          </cell>
          <cell r="K303">
            <v>44</v>
          </cell>
          <cell r="L303">
            <v>0.1116751269035533</v>
          </cell>
          <cell r="M303">
            <v>26.903193082336969</v>
          </cell>
          <cell r="N303">
            <v>378</v>
          </cell>
          <cell r="O303">
            <v>55</v>
          </cell>
          <cell r="P303">
            <v>3918</v>
          </cell>
          <cell r="Q303">
            <v>0</v>
          </cell>
          <cell r="R303">
            <v>0</v>
          </cell>
          <cell r="S303">
            <v>9304</v>
          </cell>
          <cell r="T303">
            <v>48</v>
          </cell>
          <cell r="U303">
            <v>1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330</v>
          </cell>
          <cell r="AB303">
            <v>9304</v>
          </cell>
          <cell r="AC303">
            <v>1176.973</v>
          </cell>
          <cell r="AD303">
            <v>8</v>
          </cell>
        </row>
        <row r="304">
          <cell r="A304">
            <v>743</v>
          </cell>
          <cell r="B304">
            <v>10</v>
          </cell>
          <cell r="D304" t="str">
            <v>Asten</v>
          </cell>
          <cell r="E304">
            <v>16440</v>
          </cell>
          <cell r="F304">
            <v>3756</v>
          </cell>
          <cell r="G304">
            <v>3087</v>
          </cell>
          <cell r="H304">
            <v>946</v>
          </cell>
          <cell r="I304">
            <v>1950</v>
          </cell>
          <cell r="J304">
            <v>1283.4000000000001</v>
          </cell>
          <cell r="K304">
            <v>144</v>
          </cell>
          <cell r="L304">
            <v>0.291497975708502</v>
          </cell>
          <cell r="M304">
            <v>75.470176927120292</v>
          </cell>
          <cell r="N304">
            <v>991</v>
          </cell>
          <cell r="O304">
            <v>220</v>
          </cell>
          <cell r="P304">
            <v>6937</v>
          </cell>
          <cell r="Q304">
            <v>0</v>
          </cell>
          <cell r="R304">
            <v>911.2</v>
          </cell>
          <cell r="S304">
            <v>7016</v>
          </cell>
          <cell r="T304">
            <v>118</v>
          </cell>
          <cell r="U304">
            <v>1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8180</v>
          </cell>
          <cell r="AB304">
            <v>7016</v>
          </cell>
          <cell r="AC304">
            <v>5726.0940000000001</v>
          </cell>
          <cell r="AD304">
            <v>2</v>
          </cell>
        </row>
        <row r="305">
          <cell r="A305">
            <v>744</v>
          </cell>
          <cell r="B305">
            <v>10</v>
          </cell>
          <cell r="D305" t="str">
            <v>Baarle-Nassau</v>
          </cell>
          <cell r="E305">
            <v>6612</v>
          </cell>
          <cell r="F305">
            <v>1222</v>
          </cell>
          <cell r="G305">
            <v>1607</v>
          </cell>
          <cell r="H305">
            <v>543</v>
          </cell>
          <cell r="I305">
            <v>880</v>
          </cell>
          <cell r="J305">
            <v>516.79999999999995</v>
          </cell>
          <cell r="K305">
            <v>43</v>
          </cell>
          <cell r="L305">
            <v>0.10941475826972011</v>
          </cell>
          <cell r="M305">
            <v>26.370450938455512</v>
          </cell>
          <cell r="N305">
            <v>370</v>
          </cell>
          <cell r="O305">
            <v>55</v>
          </cell>
          <cell r="P305">
            <v>3049</v>
          </cell>
          <cell r="Q305">
            <v>0</v>
          </cell>
          <cell r="R305">
            <v>203.20000000000002</v>
          </cell>
          <cell r="S305">
            <v>7616</v>
          </cell>
          <cell r="T305">
            <v>12</v>
          </cell>
          <cell r="U305">
            <v>1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</v>
          </cell>
          <cell r="AA305">
            <v>420</v>
          </cell>
          <cell r="AB305">
            <v>7616</v>
          </cell>
          <cell r="AC305">
            <v>1133.184</v>
          </cell>
          <cell r="AD305">
            <v>7</v>
          </cell>
        </row>
        <row r="306">
          <cell r="A306">
            <v>1724</v>
          </cell>
          <cell r="B306">
            <v>10</v>
          </cell>
          <cell r="D306" t="str">
            <v>Bergeijk</v>
          </cell>
          <cell r="E306">
            <v>18256</v>
          </cell>
          <cell r="F306">
            <v>4189</v>
          </cell>
          <cell r="G306">
            <v>3585</v>
          </cell>
          <cell r="H306">
            <v>1157</v>
          </cell>
          <cell r="I306">
            <v>1820</v>
          </cell>
          <cell r="J306">
            <v>972.9</v>
          </cell>
          <cell r="K306">
            <v>143</v>
          </cell>
          <cell r="L306">
            <v>0.29006085192697767</v>
          </cell>
          <cell r="M306">
            <v>75.014004916657498</v>
          </cell>
          <cell r="N306">
            <v>1027</v>
          </cell>
          <cell r="O306">
            <v>100</v>
          </cell>
          <cell r="P306">
            <v>7506</v>
          </cell>
          <cell r="Q306">
            <v>0</v>
          </cell>
          <cell r="R306">
            <v>0</v>
          </cell>
          <cell r="S306">
            <v>10103</v>
          </cell>
          <cell r="T306">
            <v>73</v>
          </cell>
          <cell r="U306">
            <v>1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3610</v>
          </cell>
          <cell r="AB306">
            <v>10103</v>
          </cell>
          <cell r="AC306">
            <v>4108.4350000000004</v>
          </cell>
          <cell r="AD306">
            <v>9</v>
          </cell>
        </row>
        <row r="307">
          <cell r="A307">
            <v>748</v>
          </cell>
          <cell r="B307">
            <v>10</v>
          </cell>
          <cell r="D307" t="str">
            <v>Bergen op Zoom</v>
          </cell>
          <cell r="E307">
            <v>66419</v>
          </cell>
          <cell r="F307">
            <v>14267</v>
          </cell>
          <cell r="G307">
            <v>12582</v>
          </cell>
          <cell r="H307">
            <v>3775</v>
          </cell>
          <cell r="I307">
            <v>9450</v>
          </cell>
          <cell r="J307">
            <v>6455.6</v>
          </cell>
          <cell r="K307">
            <v>1421</v>
          </cell>
          <cell r="L307">
            <v>0.80237154150197632</v>
          </cell>
          <cell r="M307">
            <v>553.04038702165747</v>
          </cell>
          <cell r="N307">
            <v>5494</v>
          </cell>
          <cell r="O307">
            <v>7525</v>
          </cell>
          <cell r="P307">
            <v>30709</v>
          </cell>
          <cell r="Q307">
            <v>2025.6</v>
          </cell>
          <cell r="R307">
            <v>4721.6000000000004</v>
          </cell>
          <cell r="S307">
            <v>7991</v>
          </cell>
          <cell r="T307">
            <v>1321</v>
          </cell>
          <cell r="U307">
            <v>1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83990</v>
          </cell>
          <cell r="AB307">
            <v>8310.64</v>
          </cell>
          <cell r="AC307">
            <v>53509.928</v>
          </cell>
          <cell r="AD307">
            <v>8</v>
          </cell>
        </row>
        <row r="308">
          <cell r="A308">
            <v>1721</v>
          </cell>
          <cell r="B308">
            <v>10</v>
          </cell>
          <cell r="D308" t="str">
            <v>Bernheze</v>
          </cell>
          <cell r="E308">
            <v>29690</v>
          </cell>
          <cell r="F308">
            <v>7380</v>
          </cell>
          <cell r="G308">
            <v>5379</v>
          </cell>
          <cell r="H308">
            <v>1721</v>
          </cell>
          <cell r="I308">
            <v>2890</v>
          </cell>
          <cell r="J308">
            <v>1695.1</v>
          </cell>
          <cell r="K308">
            <v>188</v>
          </cell>
          <cell r="L308">
            <v>0.34944237918215615</v>
          </cell>
          <cell r="M308">
            <v>95.173782281116004</v>
          </cell>
          <cell r="N308">
            <v>1825</v>
          </cell>
          <cell r="O308">
            <v>280</v>
          </cell>
          <cell r="P308">
            <v>11859</v>
          </cell>
          <cell r="Q308">
            <v>0</v>
          </cell>
          <cell r="R308">
            <v>812.80000000000007</v>
          </cell>
          <cell r="S308">
            <v>8972</v>
          </cell>
          <cell r="T308">
            <v>68</v>
          </cell>
          <cell r="U308">
            <v>1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6230</v>
          </cell>
          <cell r="AB308">
            <v>8972</v>
          </cell>
          <cell r="AC308">
            <v>7408.38</v>
          </cell>
          <cell r="AD308">
            <v>8</v>
          </cell>
        </row>
        <row r="309">
          <cell r="A309">
            <v>753</v>
          </cell>
          <cell r="B309">
            <v>10</v>
          </cell>
          <cell r="D309" t="str">
            <v>Best</v>
          </cell>
          <cell r="E309">
            <v>28617</v>
          </cell>
          <cell r="F309">
            <v>6970</v>
          </cell>
          <cell r="G309">
            <v>4786</v>
          </cell>
          <cell r="H309">
            <v>1676</v>
          </cell>
          <cell r="I309">
            <v>2780</v>
          </cell>
          <cell r="J309">
            <v>1583.3</v>
          </cell>
          <cell r="K309">
            <v>345</v>
          </cell>
          <cell r="L309">
            <v>0.49640287769784175</v>
          </cell>
          <cell r="M309">
            <v>161.39965895916387</v>
          </cell>
          <cell r="N309">
            <v>1639</v>
          </cell>
          <cell r="O309">
            <v>1020</v>
          </cell>
          <cell r="P309">
            <v>11804</v>
          </cell>
          <cell r="Q309">
            <v>0</v>
          </cell>
          <cell r="R309">
            <v>1420.8000000000002</v>
          </cell>
          <cell r="S309">
            <v>3429</v>
          </cell>
          <cell r="T309">
            <v>81</v>
          </cell>
          <cell r="U309">
            <v>1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17320</v>
          </cell>
          <cell r="AB309">
            <v>3429</v>
          </cell>
          <cell r="AC309">
            <v>15952.011</v>
          </cell>
          <cell r="AD309">
            <v>2</v>
          </cell>
        </row>
        <row r="310">
          <cell r="A310">
            <v>1728</v>
          </cell>
          <cell r="B310">
            <v>10</v>
          </cell>
          <cell r="D310" t="str">
            <v>Bladel</v>
          </cell>
          <cell r="E310">
            <v>19834</v>
          </cell>
          <cell r="F310">
            <v>4607</v>
          </cell>
          <cell r="G310">
            <v>3753</v>
          </cell>
          <cell r="H310">
            <v>1189</v>
          </cell>
          <cell r="I310">
            <v>2070</v>
          </cell>
          <cell r="J310">
            <v>1177.3</v>
          </cell>
          <cell r="K310">
            <v>111</v>
          </cell>
          <cell r="L310">
            <v>0.24078091106290672</v>
          </cell>
          <cell r="M310">
            <v>60.177063524743822</v>
          </cell>
          <cell r="N310">
            <v>1263</v>
          </cell>
          <cell r="O310">
            <v>185</v>
          </cell>
          <cell r="P310">
            <v>8229</v>
          </cell>
          <cell r="Q310">
            <v>679.14</v>
          </cell>
          <cell r="R310">
            <v>1728.8000000000002</v>
          </cell>
          <cell r="S310">
            <v>7534</v>
          </cell>
          <cell r="T310">
            <v>28</v>
          </cell>
          <cell r="U310">
            <v>1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4840</v>
          </cell>
          <cell r="AB310">
            <v>7534</v>
          </cell>
          <cell r="AC310">
            <v>5757.915</v>
          </cell>
          <cell r="AD310">
            <v>8</v>
          </cell>
        </row>
        <row r="311">
          <cell r="A311">
            <v>755</v>
          </cell>
          <cell r="B311">
            <v>10</v>
          </cell>
          <cell r="D311" t="str">
            <v>Boekel</v>
          </cell>
          <cell r="E311">
            <v>10089</v>
          </cell>
          <cell r="F311">
            <v>2576</v>
          </cell>
          <cell r="G311">
            <v>1632</v>
          </cell>
          <cell r="H311">
            <v>498</v>
          </cell>
          <cell r="I311">
            <v>970</v>
          </cell>
          <cell r="J311">
            <v>580.20000000000005</v>
          </cell>
          <cell r="K311">
            <v>56</v>
          </cell>
          <cell r="L311">
            <v>0.13793103448275862</v>
          </cell>
          <cell r="M311">
            <v>33.183606403341756</v>
          </cell>
          <cell r="N311">
            <v>724</v>
          </cell>
          <cell r="O311">
            <v>70</v>
          </cell>
          <cell r="P311">
            <v>4043</v>
          </cell>
          <cell r="Q311">
            <v>0</v>
          </cell>
          <cell r="R311">
            <v>0</v>
          </cell>
          <cell r="S311">
            <v>3451</v>
          </cell>
          <cell r="T311">
            <v>1</v>
          </cell>
          <cell r="U311">
            <v>1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1850</v>
          </cell>
          <cell r="AB311">
            <v>3451</v>
          </cell>
          <cell r="AC311">
            <v>1828.162</v>
          </cell>
          <cell r="AD311">
            <v>6</v>
          </cell>
        </row>
        <row r="312">
          <cell r="A312">
            <v>756</v>
          </cell>
          <cell r="B312">
            <v>10</v>
          </cell>
          <cell r="D312" t="str">
            <v>Boxmeer</v>
          </cell>
          <cell r="E312">
            <v>28147</v>
          </cell>
          <cell r="F312">
            <v>6427</v>
          </cell>
          <cell r="G312">
            <v>5323</v>
          </cell>
          <cell r="H312">
            <v>1743</v>
          </cell>
          <cell r="I312">
            <v>3140</v>
          </cell>
          <cell r="J312">
            <v>1960.7</v>
          </cell>
          <cell r="K312">
            <v>243</v>
          </cell>
          <cell r="L312">
            <v>0.40978077571669475</v>
          </cell>
          <cell r="M312">
            <v>118.98095707260597</v>
          </cell>
          <cell r="N312">
            <v>2004</v>
          </cell>
          <cell r="O312">
            <v>610</v>
          </cell>
          <cell r="P312">
            <v>12082</v>
          </cell>
          <cell r="Q312">
            <v>491.04</v>
          </cell>
          <cell r="R312">
            <v>2060</v>
          </cell>
          <cell r="S312">
            <v>11141</v>
          </cell>
          <cell r="T312">
            <v>243</v>
          </cell>
          <cell r="U312">
            <v>1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11500</v>
          </cell>
          <cell r="AB312">
            <v>11141</v>
          </cell>
          <cell r="AC312">
            <v>6946.0770000000002</v>
          </cell>
          <cell r="AD312">
            <v>13</v>
          </cell>
        </row>
        <row r="313">
          <cell r="A313">
            <v>757</v>
          </cell>
          <cell r="B313">
            <v>10</v>
          </cell>
          <cell r="D313" t="str">
            <v>Boxtel</v>
          </cell>
          <cell r="E313">
            <v>30320</v>
          </cell>
          <cell r="F313">
            <v>7015</v>
          </cell>
          <cell r="G313">
            <v>5687</v>
          </cell>
          <cell r="H313">
            <v>1664</v>
          </cell>
          <cell r="I313">
            <v>3720</v>
          </cell>
          <cell r="J313">
            <v>2400.3000000000002</v>
          </cell>
          <cell r="K313">
            <v>366</v>
          </cell>
          <cell r="L313">
            <v>0.51117318435754189</v>
          </cell>
          <cell r="M313">
            <v>169.91375759466149</v>
          </cell>
          <cell r="N313">
            <v>2370</v>
          </cell>
          <cell r="O313">
            <v>1385</v>
          </cell>
          <cell r="P313">
            <v>13492</v>
          </cell>
          <cell r="Q313">
            <v>1550.76</v>
          </cell>
          <cell r="R313">
            <v>1567.2</v>
          </cell>
          <cell r="S313">
            <v>6372</v>
          </cell>
          <cell r="T313">
            <v>113</v>
          </cell>
          <cell r="U313">
            <v>1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18740</v>
          </cell>
          <cell r="AB313">
            <v>6372</v>
          </cell>
          <cell r="AC313">
            <v>15664.839</v>
          </cell>
          <cell r="AD313">
            <v>3</v>
          </cell>
        </row>
        <row r="314">
          <cell r="A314">
            <v>758</v>
          </cell>
          <cell r="B314">
            <v>10</v>
          </cell>
          <cell r="D314" t="str">
            <v>Breda</v>
          </cell>
          <cell r="E314">
            <v>179623</v>
          </cell>
          <cell r="F314">
            <v>40281</v>
          </cell>
          <cell r="G314">
            <v>30134</v>
          </cell>
          <cell r="H314">
            <v>9685</v>
          </cell>
          <cell r="I314">
            <v>25270</v>
          </cell>
          <cell r="J314">
            <v>17194.3</v>
          </cell>
          <cell r="K314">
            <v>3844</v>
          </cell>
          <cell r="L314">
            <v>0.9165474487362899</v>
          </cell>
          <cell r="M314">
            <v>1314.5028732484448</v>
          </cell>
          <cell r="N314">
            <v>12164</v>
          </cell>
          <cell r="O314">
            <v>13380</v>
          </cell>
          <cell r="P314">
            <v>87331</v>
          </cell>
          <cell r="Q314">
            <v>7478.4670000000006</v>
          </cell>
          <cell r="R314">
            <v>8512.8000000000011</v>
          </cell>
          <cell r="S314">
            <v>12587</v>
          </cell>
          <cell r="T314">
            <v>281</v>
          </cell>
          <cell r="U314">
            <v>1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283860</v>
          </cell>
          <cell r="AB314">
            <v>12587</v>
          </cell>
          <cell r="AC314">
            <v>163855.95300000001</v>
          </cell>
          <cell r="AD314">
            <v>3</v>
          </cell>
        </row>
        <row r="315">
          <cell r="A315">
            <v>1706</v>
          </cell>
          <cell r="B315">
            <v>10</v>
          </cell>
          <cell r="D315" t="str">
            <v>Cranendonck</v>
          </cell>
          <cell r="E315">
            <v>20344</v>
          </cell>
          <cell r="F315">
            <v>4367</v>
          </cell>
          <cell r="G315">
            <v>4113</v>
          </cell>
          <cell r="H315">
            <v>1232</v>
          </cell>
          <cell r="I315">
            <v>2320</v>
          </cell>
          <cell r="J315">
            <v>1446.6</v>
          </cell>
          <cell r="K315">
            <v>185</v>
          </cell>
          <cell r="L315">
            <v>0.34579439252336447</v>
          </cell>
          <cell r="M315">
            <v>93.851107885669975</v>
          </cell>
          <cell r="N315">
            <v>1211</v>
          </cell>
          <cell r="O315">
            <v>240</v>
          </cell>
          <cell r="P315">
            <v>8704</v>
          </cell>
          <cell r="Q315">
            <v>0</v>
          </cell>
          <cell r="R315">
            <v>194.4</v>
          </cell>
          <cell r="S315">
            <v>7637</v>
          </cell>
          <cell r="T315">
            <v>168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5710</v>
          </cell>
          <cell r="AB315">
            <v>7637</v>
          </cell>
          <cell r="AC315">
            <v>4987.1139999999996</v>
          </cell>
          <cell r="AD315">
            <v>10</v>
          </cell>
        </row>
        <row r="316">
          <cell r="A316">
            <v>1684</v>
          </cell>
          <cell r="B316">
            <v>10</v>
          </cell>
          <cell r="D316" t="str">
            <v>Cuijk</v>
          </cell>
          <cell r="E316">
            <v>24783</v>
          </cell>
          <cell r="F316">
            <v>5774</v>
          </cell>
          <cell r="G316">
            <v>4559</v>
          </cell>
          <cell r="H316">
            <v>1388</v>
          </cell>
          <cell r="I316">
            <v>3140</v>
          </cell>
          <cell r="J316">
            <v>2090.8999999999996</v>
          </cell>
          <cell r="K316">
            <v>331</v>
          </cell>
          <cell r="L316">
            <v>0.48604992657856094</v>
          </cell>
          <cell r="M316">
            <v>155.68628463893833</v>
          </cell>
          <cell r="N316">
            <v>2104</v>
          </cell>
          <cell r="O316">
            <v>1730</v>
          </cell>
          <cell r="P316">
            <v>10659</v>
          </cell>
          <cell r="Q316">
            <v>158.4</v>
          </cell>
          <cell r="R316">
            <v>950.40000000000009</v>
          </cell>
          <cell r="S316">
            <v>5121</v>
          </cell>
          <cell r="T316">
            <v>586</v>
          </cell>
          <cell r="U316">
            <v>1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14570</v>
          </cell>
          <cell r="AB316">
            <v>5121</v>
          </cell>
          <cell r="AC316">
            <v>8581.6380000000008</v>
          </cell>
          <cell r="AD316">
            <v>6</v>
          </cell>
        </row>
        <row r="317">
          <cell r="A317">
            <v>762</v>
          </cell>
          <cell r="B317">
            <v>10</v>
          </cell>
          <cell r="D317" t="str">
            <v>Deurne</v>
          </cell>
          <cell r="E317">
            <v>31659</v>
          </cell>
          <cell r="F317">
            <v>7203</v>
          </cell>
          <cell r="G317">
            <v>5864</v>
          </cell>
          <cell r="H317">
            <v>2013</v>
          </cell>
          <cell r="I317">
            <v>3650</v>
          </cell>
          <cell r="J317">
            <v>2315.8999999999996</v>
          </cell>
          <cell r="K317">
            <v>336</v>
          </cell>
          <cell r="L317">
            <v>0.48979591836734693</v>
          </cell>
          <cell r="M317">
            <v>157.73031525031408</v>
          </cell>
          <cell r="N317">
            <v>2346</v>
          </cell>
          <cell r="O317">
            <v>505</v>
          </cell>
          <cell r="P317">
            <v>13493</v>
          </cell>
          <cell r="Q317">
            <v>703.88</v>
          </cell>
          <cell r="R317">
            <v>2119.2000000000003</v>
          </cell>
          <cell r="S317">
            <v>11692</v>
          </cell>
          <cell r="T317">
            <v>143</v>
          </cell>
          <cell r="U317">
            <v>1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22730</v>
          </cell>
          <cell r="AB317">
            <v>11692</v>
          </cell>
          <cell r="AC317">
            <v>10832.892</v>
          </cell>
          <cell r="AD317">
            <v>6</v>
          </cell>
        </row>
        <row r="318">
          <cell r="A318">
            <v>766</v>
          </cell>
          <cell r="B318">
            <v>10</v>
          </cell>
          <cell r="D318" t="str">
            <v>Dongen</v>
          </cell>
          <cell r="E318">
            <v>25358</v>
          </cell>
          <cell r="F318">
            <v>5766</v>
          </cell>
          <cell r="G318">
            <v>4716</v>
          </cell>
          <cell r="H318">
            <v>1433</v>
          </cell>
          <cell r="I318">
            <v>2980</v>
          </cell>
          <cell r="J318">
            <v>1907.1</v>
          </cell>
          <cell r="K318">
            <v>237</v>
          </cell>
          <cell r="L318">
            <v>0.40374787052810901</v>
          </cell>
          <cell r="M318">
            <v>116.42092914520532</v>
          </cell>
          <cell r="N318">
            <v>1425</v>
          </cell>
          <cell r="O318">
            <v>1080</v>
          </cell>
          <cell r="P318">
            <v>10959</v>
          </cell>
          <cell r="Q318">
            <v>0</v>
          </cell>
          <cell r="R318">
            <v>1138.4000000000001</v>
          </cell>
          <cell r="S318">
            <v>2930</v>
          </cell>
          <cell r="T318">
            <v>44</v>
          </cell>
          <cell r="U318">
            <v>1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10050</v>
          </cell>
          <cell r="AB318">
            <v>2930</v>
          </cell>
          <cell r="AC318">
            <v>12209.602000000001</v>
          </cell>
          <cell r="AD318">
            <v>3</v>
          </cell>
        </row>
        <row r="319">
          <cell r="A319">
            <v>1719</v>
          </cell>
          <cell r="B319">
            <v>10</v>
          </cell>
          <cell r="D319" t="str">
            <v>Drimmelen</v>
          </cell>
          <cell r="E319">
            <v>26695</v>
          </cell>
          <cell r="F319">
            <v>5808</v>
          </cell>
          <cell r="G319">
            <v>5158</v>
          </cell>
          <cell r="H319">
            <v>1479</v>
          </cell>
          <cell r="I319">
            <v>2790</v>
          </cell>
          <cell r="J319">
            <v>1652.7</v>
          </cell>
          <cell r="K319">
            <v>143</v>
          </cell>
          <cell r="L319">
            <v>0.29006085192697767</v>
          </cell>
          <cell r="M319">
            <v>75.014004916657498</v>
          </cell>
          <cell r="N319">
            <v>1386</v>
          </cell>
          <cell r="O319">
            <v>230</v>
          </cell>
          <cell r="P319">
            <v>11434</v>
          </cell>
          <cell r="Q319">
            <v>0</v>
          </cell>
          <cell r="R319">
            <v>635.20000000000005</v>
          </cell>
          <cell r="S319">
            <v>9553</v>
          </cell>
          <cell r="T319">
            <v>2390</v>
          </cell>
          <cell r="U319">
            <v>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2610</v>
          </cell>
          <cell r="AB319">
            <v>9553</v>
          </cell>
          <cell r="AC319">
            <v>8256.7980000000007</v>
          </cell>
          <cell r="AD319">
            <v>7</v>
          </cell>
        </row>
        <row r="320">
          <cell r="A320">
            <v>770</v>
          </cell>
          <cell r="B320">
            <v>10</v>
          </cell>
          <cell r="D320" t="str">
            <v>Eersel</v>
          </cell>
          <cell r="E320">
            <v>18183</v>
          </cell>
          <cell r="F320">
            <v>4011</v>
          </cell>
          <cell r="G320">
            <v>3655</v>
          </cell>
          <cell r="H320">
            <v>1313</v>
          </cell>
          <cell r="I320">
            <v>1790</v>
          </cell>
          <cell r="J320">
            <v>983.8</v>
          </cell>
          <cell r="K320">
            <v>100</v>
          </cell>
          <cell r="L320">
            <v>0.22222222222222221</v>
          </cell>
          <cell r="M320">
            <v>54.95408738576247</v>
          </cell>
          <cell r="N320">
            <v>1238</v>
          </cell>
          <cell r="O320">
            <v>130</v>
          </cell>
          <cell r="P320">
            <v>7847</v>
          </cell>
          <cell r="Q320">
            <v>380.6</v>
          </cell>
          <cell r="R320">
            <v>1044.8</v>
          </cell>
          <cell r="S320">
            <v>8246</v>
          </cell>
          <cell r="T320">
            <v>86</v>
          </cell>
          <cell r="U320">
            <v>1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4490</v>
          </cell>
          <cell r="AB320">
            <v>8246</v>
          </cell>
          <cell r="AC320">
            <v>4369.6040000000003</v>
          </cell>
          <cell r="AD320">
            <v>11</v>
          </cell>
        </row>
        <row r="321">
          <cell r="A321">
            <v>772</v>
          </cell>
          <cell r="B321">
            <v>10</v>
          </cell>
          <cell r="D321" t="str">
            <v>Eindhoven</v>
          </cell>
          <cell r="E321">
            <v>220920</v>
          </cell>
          <cell r="F321">
            <v>45164</v>
          </cell>
          <cell r="G321">
            <v>36171</v>
          </cell>
          <cell r="H321">
            <v>12604</v>
          </cell>
          <cell r="I321">
            <v>35900</v>
          </cell>
          <cell r="J321">
            <v>25547.599999999999</v>
          </cell>
          <cell r="K321">
            <v>5761</v>
          </cell>
          <cell r="L321">
            <v>0.94272623138602518</v>
          </cell>
          <cell r="M321">
            <v>1869.1026423392691</v>
          </cell>
          <cell r="N321">
            <v>18668</v>
          </cell>
          <cell r="O321">
            <v>23580</v>
          </cell>
          <cell r="P321">
            <v>113175</v>
          </cell>
          <cell r="Q321">
            <v>8363.84</v>
          </cell>
          <cell r="R321">
            <v>11029.6</v>
          </cell>
          <cell r="S321">
            <v>8755</v>
          </cell>
          <cell r="T321">
            <v>132</v>
          </cell>
          <cell r="U321">
            <v>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498750</v>
          </cell>
          <cell r="AB321">
            <v>8755</v>
          </cell>
          <cell r="AC321">
            <v>247215.31200000001</v>
          </cell>
          <cell r="AD321">
            <v>1</v>
          </cell>
        </row>
        <row r="322">
          <cell r="A322">
            <v>777</v>
          </cell>
          <cell r="B322">
            <v>10</v>
          </cell>
          <cell r="D322" t="str">
            <v>Etten-Leur</v>
          </cell>
          <cell r="E322">
            <v>42357</v>
          </cell>
          <cell r="F322">
            <v>9816</v>
          </cell>
          <cell r="G322">
            <v>7358</v>
          </cell>
          <cell r="H322">
            <v>2263</v>
          </cell>
          <cell r="I322">
            <v>4810</v>
          </cell>
          <cell r="J322">
            <v>2993.1</v>
          </cell>
          <cell r="K322">
            <v>522</v>
          </cell>
          <cell r="L322">
            <v>0.59862385321100919</v>
          </cell>
          <cell r="M322">
            <v>231.40531918312624</v>
          </cell>
          <cell r="N322">
            <v>2803</v>
          </cell>
          <cell r="O322">
            <v>2365</v>
          </cell>
          <cell r="P322">
            <v>18240</v>
          </cell>
          <cell r="Q322">
            <v>253.44</v>
          </cell>
          <cell r="R322">
            <v>2562.4</v>
          </cell>
          <cell r="S322">
            <v>5535</v>
          </cell>
          <cell r="T322">
            <v>57</v>
          </cell>
          <cell r="U322">
            <v>1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36760</v>
          </cell>
          <cell r="AB322">
            <v>5590.35</v>
          </cell>
          <cell r="AC322">
            <v>29252.09</v>
          </cell>
          <cell r="AD322">
            <v>3</v>
          </cell>
        </row>
        <row r="323">
          <cell r="A323">
            <v>779</v>
          </cell>
          <cell r="B323">
            <v>10</v>
          </cell>
          <cell r="D323" t="str">
            <v>Geertruidenberg</v>
          </cell>
          <cell r="E323">
            <v>21571</v>
          </cell>
          <cell r="F323">
            <v>4842</v>
          </cell>
          <cell r="G323">
            <v>3917</v>
          </cell>
          <cell r="H323">
            <v>1181</v>
          </cell>
          <cell r="I323">
            <v>2520</v>
          </cell>
          <cell r="J323">
            <v>1563.9</v>
          </cell>
          <cell r="K323">
            <v>256</v>
          </cell>
          <cell r="L323">
            <v>0.42244224422442245</v>
          </cell>
          <cell r="M323">
            <v>124.49983326877249</v>
          </cell>
          <cell r="N323">
            <v>1260</v>
          </cell>
          <cell r="O323">
            <v>355</v>
          </cell>
          <cell r="P323">
            <v>9441</v>
          </cell>
          <cell r="Q323">
            <v>0</v>
          </cell>
          <cell r="R323">
            <v>1229.6000000000001</v>
          </cell>
          <cell r="S323">
            <v>2663</v>
          </cell>
          <cell r="T323">
            <v>300</v>
          </cell>
          <cell r="U323">
            <v>1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7480</v>
          </cell>
          <cell r="AB323">
            <v>2663</v>
          </cell>
          <cell r="AC323">
            <v>10172.904</v>
          </cell>
          <cell r="AD323">
            <v>3</v>
          </cell>
        </row>
        <row r="324">
          <cell r="A324">
            <v>1771</v>
          </cell>
          <cell r="B324">
            <v>10</v>
          </cell>
          <cell r="D324" t="str">
            <v>Geldrop-Mierlo</v>
          </cell>
          <cell r="E324">
            <v>38854</v>
          </cell>
          <cell r="F324">
            <v>8699</v>
          </cell>
          <cell r="G324">
            <v>7575</v>
          </cell>
          <cell r="H324">
            <v>2509</v>
          </cell>
          <cell r="I324">
            <v>4840</v>
          </cell>
          <cell r="J324">
            <v>3106</v>
          </cell>
          <cell r="K324">
            <v>614</v>
          </cell>
          <cell r="L324">
            <v>0.63692946058091282</v>
          </cell>
          <cell r="M324">
            <v>266.50568820528753</v>
          </cell>
          <cell r="N324">
            <v>2648</v>
          </cell>
          <cell r="O324">
            <v>1410</v>
          </cell>
          <cell r="P324">
            <v>17260</v>
          </cell>
          <cell r="Q324">
            <v>297</v>
          </cell>
          <cell r="R324">
            <v>1451.2</v>
          </cell>
          <cell r="S324">
            <v>3100</v>
          </cell>
          <cell r="T324">
            <v>39</v>
          </cell>
          <cell r="U324">
            <v>1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19910</v>
          </cell>
          <cell r="AB324">
            <v>3100</v>
          </cell>
          <cell r="AC324">
            <v>23114.22</v>
          </cell>
          <cell r="AD324">
            <v>2</v>
          </cell>
        </row>
        <row r="325">
          <cell r="A325">
            <v>1652</v>
          </cell>
          <cell r="B325">
            <v>10</v>
          </cell>
          <cell r="D325" t="str">
            <v>Gemert-Bakel</v>
          </cell>
          <cell r="E325">
            <v>29315</v>
          </cell>
          <cell r="F325">
            <v>6852</v>
          </cell>
          <cell r="G325">
            <v>4874</v>
          </cell>
          <cell r="H325">
            <v>1590</v>
          </cell>
          <cell r="I325">
            <v>3310</v>
          </cell>
          <cell r="J325">
            <v>2079.6</v>
          </cell>
          <cell r="K325">
            <v>310</v>
          </cell>
          <cell r="L325">
            <v>0.46969696969696972</v>
          </cell>
          <cell r="M325">
            <v>147.05665178174522</v>
          </cell>
          <cell r="N325">
            <v>2133</v>
          </cell>
          <cell r="O325">
            <v>240</v>
          </cell>
          <cell r="P325">
            <v>12144</v>
          </cell>
          <cell r="Q325">
            <v>465.3</v>
          </cell>
          <cell r="R325">
            <v>1676</v>
          </cell>
          <cell r="S325">
            <v>12225</v>
          </cell>
          <cell r="T325">
            <v>109</v>
          </cell>
          <cell r="U325">
            <v>1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10810</v>
          </cell>
          <cell r="AB325">
            <v>12225</v>
          </cell>
          <cell r="AC325">
            <v>9043.44</v>
          </cell>
          <cell r="AD325">
            <v>8</v>
          </cell>
        </row>
        <row r="326">
          <cell r="A326">
            <v>784</v>
          </cell>
          <cell r="B326">
            <v>10</v>
          </cell>
          <cell r="D326" t="str">
            <v>Gilze en Rijen</v>
          </cell>
          <cell r="E326">
            <v>26069</v>
          </cell>
          <cell r="F326">
            <v>6112</v>
          </cell>
          <cell r="G326">
            <v>4676</v>
          </cell>
          <cell r="H326">
            <v>1454</v>
          </cell>
          <cell r="I326">
            <v>2940</v>
          </cell>
          <cell r="J326">
            <v>1800.7</v>
          </cell>
          <cell r="K326">
            <v>306</v>
          </cell>
          <cell r="L326">
            <v>0.46646341463414637</v>
          </cell>
          <cell r="M326">
            <v>145.40443092882958</v>
          </cell>
          <cell r="N326">
            <v>1508</v>
          </cell>
          <cell r="O326">
            <v>1295</v>
          </cell>
          <cell r="P326">
            <v>10990</v>
          </cell>
          <cell r="Q326">
            <v>0</v>
          </cell>
          <cell r="R326">
            <v>0</v>
          </cell>
          <cell r="S326">
            <v>6549</v>
          </cell>
          <cell r="T326">
            <v>17</v>
          </cell>
          <cell r="U326">
            <v>1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6570</v>
          </cell>
          <cell r="AB326">
            <v>6549</v>
          </cell>
          <cell r="AC326">
            <v>11495.537</v>
          </cell>
          <cell r="AD326">
            <v>6</v>
          </cell>
        </row>
        <row r="327">
          <cell r="A327">
            <v>785</v>
          </cell>
          <cell r="B327">
            <v>10</v>
          </cell>
          <cell r="D327" t="str">
            <v>Goirle</v>
          </cell>
          <cell r="E327">
            <v>23098</v>
          </cell>
          <cell r="F327">
            <v>5292</v>
          </cell>
          <cell r="G327">
            <v>4504</v>
          </cell>
          <cell r="H327">
            <v>1361</v>
          </cell>
          <cell r="I327">
            <v>2410</v>
          </cell>
          <cell r="J327">
            <v>1424.8</v>
          </cell>
          <cell r="K327">
            <v>212</v>
          </cell>
          <cell r="L327">
            <v>0.37722419928825623</v>
          </cell>
          <cell r="M327">
            <v>105.66038748007175</v>
          </cell>
          <cell r="N327">
            <v>1354</v>
          </cell>
          <cell r="O327">
            <v>565</v>
          </cell>
          <cell r="P327">
            <v>9962</v>
          </cell>
          <cell r="Q327">
            <v>1394.3799999999999</v>
          </cell>
          <cell r="R327">
            <v>1268</v>
          </cell>
          <cell r="S327">
            <v>4209</v>
          </cell>
          <cell r="T327">
            <v>26</v>
          </cell>
          <cell r="U327">
            <v>1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5730</v>
          </cell>
          <cell r="AB327">
            <v>4209</v>
          </cell>
          <cell r="AC327">
            <v>11477.58</v>
          </cell>
          <cell r="AD327">
            <v>3</v>
          </cell>
        </row>
        <row r="328">
          <cell r="A328">
            <v>786</v>
          </cell>
          <cell r="B328">
            <v>10</v>
          </cell>
          <cell r="D328" t="str">
            <v>Grave</v>
          </cell>
          <cell r="E328">
            <v>12695</v>
          </cell>
          <cell r="F328">
            <v>2880</v>
          </cell>
          <cell r="G328">
            <v>2279</v>
          </cell>
          <cell r="H328">
            <v>674</v>
          </cell>
          <cell r="I328">
            <v>1390</v>
          </cell>
          <cell r="J328">
            <v>875.4</v>
          </cell>
          <cell r="K328">
            <v>124</v>
          </cell>
          <cell r="L328">
            <v>0.26160337552742619</v>
          </cell>
          <cell r="M328">
            <v>66.263880644093177</v>
          </cell>
          <cell r="N328">
            <v>904</v>
          </cell>
          <cell r="O328">
            <v>235</v>
          </cell>
          <cell r="P328">
            <v>5737</v>
          </cell>
          <cell r="Q328">
            <v>446.34</v>
          </cell>
          <cell r="R328">
            <v>667.2</v>
          </cell>
          <cell r="S328">
            <v>2718</v>
          </cell>
          <cell r="T328">
            <v>85</v>
          </cell>
          <cell r="U328">
            <v>1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3260</v>
          </cell>
          <cell r="AB328">
            <v>2718</v>
          </cell>
          <cell r="AC328">
            <v>3103.038</v>
          </cell>
          <cell r="AD328">
            <v>3</v>
          </cell>
        </row>
        <row r="329">
          <cell r="A329">
            <v>788</v>
          </cell>
          <cell r="B329">
            <v>10</v>
          </cell>
          <cell r="D329" t="str">
            <v>Haaren</v>
          </cell>
          <cell r="E329">
            <v>13587</v>
          </cell>
          <cell r="F329">
            <v>3126</v>
          </cell>
          <cell r="G329">
            <v>2599</v>
          </cell>
          <cell r="H329">
            <v>747</v>
          </cell>
          <cell r="I329">
            <v>1230</v>
          </cell>
          <cell r="J329">
            <v>676.5</v>
          </cell>
          <cell r="K329">
            <v>67</v>
          </cell>
          <cell r="L329">
            <v>0.16067146282973621</v>
          </cell>
          <cell r="M329">
            <v>38.786900702677052</v>
          </cell>
          <cell r="N329">
            <v>897</v>
          </cell>
          <cell r="O329">
            <v>110</v>
          </cell>
          <cell r="P329">
            <v>5753</v>
          </cell>
          <cell r="Q329">
            <v>0</v>
          </cell>
          <cell r="R329">
            <v>0</v>
          </cell>
          <cell r="S329">
            <v>5770</v>
          </cell>
          <cell r="T329">
            <v>86</v>
          </cell>
          <cell r="U329">
            <v>1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710</v>
          </cell>
          <cell r="AB329">
            <v>5770</v>
          </cell>
          <cell r="AC329">
            <v>1787.8050000000001</v>
          </cell>
          <cell r="AD329">
            <v>6</v>
          </cell>
        </row>
        <row r="330">
          <cell r="A330">
            <v>1655</v>
          </cell>
          <cell r="B330">
            <v>10</v>
          </cell>
          <cell r="D330" t="str">
            <v>Halderberge</v>
          </cell>
          <cell r="E330">
            <v>29340</v>
          </cell>
          <cell r="F330">
            <v>6130</v>
          </cell>
          <cell r="G330">
            <v>6113</v>
          </cell>
          <cell r="H330">
            <v>1833</v>
          </cell>
          <cell r="I330">
            <v>3520</v>
          </cell>
          <cell r="J330">
            <v>2206.1</v>
          </cell>
          <cell r="K330">
            <v>341</v>
          </cell>
          <cell r="L330">
            <v>0.49348769898697542</v>
          </cell>
          <cell r="M330">
            <v>159.77039530297236</v>
          </cell>
          <cell r="N330">
            <v>1888</v>
          </cell>
          <cell r="O330">
            <v>1430</v>
          </cell>
          <cell r="P330">
            <v>12714</v>
          </cell>
          <cell r="Q330">
            <v>0</v>
          </cell>
          <cell r="R330">
            <v>1253.6000000000001</v>
          </cell>
          <cell r="S330">
            <v>7450</v>
          </cell>
          <cell r="T330">
            <v>71</v>
          </cell>
          <cell r="U330">
            <v>1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4820</v>
          </cell>
          <cell r="AB330">
            <v>7450</v>
          </cell>
          <cell r="AC330">
            <v>9657.1650000000009</v>
          </cell>
          <cell r="AD330">
            <v>9</v>
          </cell>
        </row>
        <row r="331">
          <cell r="A331">
            <v>1658</v>
          </cell>
          <cell r="B331">
            <v>10</v>
          </cell>
          <cell r="D331" t="str">
            <v>Heeze-Leende</v>
          </cell>
          <cell r="E331">
            <v>15353</v>
          </cell>
          <cell r="F331">
            <v>3311</v>
          </cell>
          <cell r="G331">
            <v>3333</v>
          </cell>
          <cell r="H331">
            <v>1149</v>
          </cell>
          <cell r="I331">
            <v>1450</v>
          </cell>
          <cell r="J331">
            <v>775.9</v>
          </cell>
          <cell r="K331">
            <v>100</v>
          </cell>
          <cell r="L331">
            <v>0.22222222222222221</v>
          </cell>
          <cell r="M331">
            <v>54.95408738576247</v>
          </cell>
          <cell r="N331">
            <v>836</v>
          </cell>
          <cell r="O331">
            <v>135</v>
          </cell>
          <cell r="P331">
            <v>6626</v>
          </cell>
          <cell r="Q331">
            <v>2086.38</v>
          </cell>
          <cell r="R331">
            <v>0</v>
          </cell>
          <cell r="S331">
            <v>10403</v>
          </cell>
          <cell r="T331">
            <v>101</v>
          </cell>
          <cell r="U331">
            <v>1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2330</v>
          </cell>
          <cell r="AB331">
            <v>10403</v>
          </cell>
          <cell r="AC331">
            <v>3774.96</v>
          </cell>
          <cell r="AD331">
            <v>6</v>
          </cell>
        </row>
        <row r="332">
          <cell r="A332">
            <v>794</v>
          </cell>
          <cell r="B332">
            <v>10</v>
          </cell>
          <cell r="D332" t="str">
            <v>Helmond</v>
          </cell>
          <cell r="E332">
            <v>89256</v>
          </cell>
          <cell r="F332">
            <v>21978</v>
          </cell>
          <cell r="G332">
            <v>13739</v>
          </cell>
          <cell r="H332">
            <v>4168</v>
          </cell>
          <cell r="I332">
            <v>12650</v>
          </cell>
          <cell r="J332">
            <v>8742.5</v>
          </cell>
          <cell r="K332">
            <v>2351</v>
          </cell>
          <cell r="L332">
            <v>0.87041836356904845</v>
          </cell>
          <cell r="M332">
            <v>857.01769177530355</v>
          </cell>
          <cell r="N332">
            <v>8698</v>
          </cell>
          <cell r="O332">
            <v>7810</v>
          </cell>
          <cell r="P332">
            <v>39110</v>
          </cell>
          <cell r="Q332">
            <v>2861.28</v>
          </cell>
          <cell r="R332">
            <v>4435.2</v>
          </cell>
          <cell r="S332">
            <v>5318</v>
          </cell>
          <cell r="T332">
            <v>157</v>
          </cell>
          <cell r="U332">
            <v>1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142090</v>
          </cell>
          <cell r="AB332">
            <v>5318</v>
          </cell>
          <cell r="AC332">
            <v>65606.925000000003</v>
          </cell>
          <cell r="AD332">
            <v>1</v>
          </cell>
        </row>
        <row r="333">
          <cell r="A333">
            <v>797</v>
          </cell>
          <cell r="B333">
            <v>10</v>
          </cell>
          <cell r="D333" t="str">
            <v>Heusden</v>
          </cell>
          <cell r="E333">
            <v>43165</v>
          </cell>
          <cell r="F333">
            <v>9987</v>
          </cell>
          <cell r="G333">
            <v>7666</v>
          </cell>
          <cell r="H333">
            <v>2412</v>
          </cell>
          <cell r="I333">
            <v>4570</v>
          </cell>
          <cell r="J333">
            <v>2764.5</v>
          </cell>
          <cell r="K333">
            <v>465</v>
          </cell>
          <cell r="L333">
            <v>0.57055214723926384</v>
          </cell>
          <cell r="M333">
            <v>209.25896310003765</v>
          </cell>
          <cell r="N333">
            <v>2600</v>
          </cell>
          <cell r="O333">
            <v>1845</v>
          </cell>
          <cell r="P333">
            <v>18107</v>
          </cell>
          <cell r="Q333">
            <v>295.02</v>
          </cell>
          <cell r="R333">
            <v>1090.4000000000001</v>
          </cell>
          <cell r="S333">
            <v>7885</v>
          </cell>
          <cell r="T333">
            <v>237</v>
          </cell>
          <cell r="U333">
            <v>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16120</v>
          </cell>
          <cell r="AB333">
            <v>7885</v>
          </cell>
          <cell r="AC333">
            <v>18741.09</v>
          </cell>
          <cell r="AD333">
            <v>5</v>
          </cell>
        </row>
        <row r="334">
          <cell r="A334">
            <v>798</v>
          </cell>
          <cell r="B334">
            <v>10</v>
          </cell>
          <cell r="D334" t="str">
            <v>Hilvarenbeek</v>
          </cell>
          <cell r="E334">
            <v>15092</v>
          </cell>
          <cell r="F334">
            <v>3528</v>
          </cell>
          <cell r="G334">
            <v>2935</v>
          </cell>
          <cell r="H334">
            <v>918</v>
          </cell>
          <cell r="I334">
            <v>1470</v>
          </cell>
          <cell r="J334">
            <v>808.9</v>
          </cell>
          <cell r="K334">
            <v>71</v>
          </cell>
          <cell r="L334">
            <v>0.16864608076009502</v>
          </cell>
          <cell r="M334">
            <v>40.793856456510547</v>
          </cell>
          <cell r="N334">
            <v>740</v>
          </cell>
          <cell r="O334">
            <v>95</v>
          </cell>
          <cell r="P334">
            <v>6167</v>
          </cell>
          <cell r="Q334">
            <v>0</v>
          </cell>
          <cell r="R334">
            <v>0</v>
          </cell>
          <cell r="S334">
            <v>9490</v>
          </cell>
          <cell r="T334">
            <v>161</v>
          </cell>
          <cell r="U334">
            <v>1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1800</v>
          </cell>
          <cell r="AB334">
            <v>9490</v>
          </cell>
          <cell r="AC334">
            <v>3616.2170000000001</v>
          </cell>
          <cell r="AD334">
            <v>8</v>
          </cell>
        </row>
        <row r="335">
          <cell r="A335">
            <v>1659</v>
          </cell>
          <cell r="B335">
            <v>10</v>
          </cell>
          <cell r="D335" t="str">
            <v>Laarbeek</v>
          </cell>
          <cell r="E335">
            <v>21802</v>
          </cell>
          <cell r="F335">
            <v>5010</v>
          </cell>
          <cell r="G335">
            <v>4137</v>
          </cell>
          <cell r="H335">
            <v>1275</v>
          </cell>
          <cell r="I335">
            <v>2330</v>
          </cell>
          <cell r="J335">
            <v>1416.1999999999998</v>
          </cell>
          <cell r="K335">
            <v>173</v>
          </cell>
          <cell r="L335">
            <v>0.33078393881453155</v>
          </cell>
          <cell r="M335">
            <v>88.531966236846998</v>
          </cell>
          <cell r="N335">
            <v>1337</v>
          </cell>
          <cell r="O335">
            <v>185</v>
          </cell>
          <cell r="P335">
            <v>9059</v>
          </cell>
          <cell r="Q335">
            <v>0</v>
          </cell>
          <cell r="R335">
            <v>305.60000000000002</v>
          </cell>
          <cell r="S335">
            <v>5535</v>
          </cell>
          <cell r="T335">
            <v>81</v>
          </cell>
          <cell r="U335">
            <v>1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3260</v>
          </cell>
          <cell r="AB335">
            <v>5535</v>
          </cell>
          <cell r="AC335">
            <v>5546.7659999999996</v>
          </cell>
          <cell r="AD335">
            <v>7</v>
          </cell>
        </row>
        <row r="336">
          <cell r="A336">
            <v>1685</v>
          </cell>
          <cell r="B336">
            <v>10</v>
          </cell>
          <cell r="D336" t="str">
            <v>Landerd</v>
          </cell>
          <cell r="E336">
            <v>15266</v>
          </cell>
          <cell r="F336">
            <v>3702</v>
          </cell>
          <cell r="G336">
            <v>2759</v>
          </cell>
          <cell r="H336">
            <v>876</v>
          </cell>
          <cell r="I336">
            <v>1470</v>
          </cell>
          <cell r="J336">
            <v>856</v>
          </cell>
          <cell r="K336">
            <v>72</v>
          </cell>
          <cell r="L336">
            <v>0.17061611374407584</v>
          </cell>
          <cell r="M336">
            <v>41.293269622190657</v>
          </cell>
          <cell r="N336">
            <v>974</v>
          </cell>
          <cell r="O336">
            <v>125</v>
          </cell>
          <cell r="P336">
            <v>6137</v>
          </cell>
          <cell r="Q336">
            <v>508.62</v>
          </cell>
          <cell r="R336">
            <v>0</v>
          </cell>
          <cell r="S336">
            <v>7037</v>
          </cell>
          <cell r="T336">
            <v>34</v>
          </cell>
          <cell r="U336">
            <v>1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1930</v>
          </cell>
          <cell r="AB336">
            <v>7037</v>
          </cell>
          <cell r="AC336">
            <v>2646.34</v>
          </cell>
          <cell r="AD336">
            <v>6</v>
          </cell>
        </row>
        <row r="337">
          <cell r="A337">
            <v>809</v>
          </cell>
          <cell r="B337">
            <v>10</v>
          </cell>
          <cell r="D337" t="str">
            <v>Loon op Zand</v>
          </cell>
          <cell r="E337">
            <v>23080</v>
          </cell>
          <cell r="F337">
            <v>5032</v>
          </cell>
          <cell r="G337">
            <v>4537</v>
          </cell>
          <cell r="H337">
            <v>1442</v>
          </cell>
          <cell r="I337">
            <v>2690</v>
          </cell>
          <cell r="J337">
            <v>1673</v>
          </cell>
          <cell r="K337">
            <v>220</v>
          </cell>
          <cell r="L337">
            <v>0.38596491228070173</v>
          </cell>
          <cell r="M337">
            <v>109.12084800006565</v>
          </cell>
          <cell r="N337">
            <v>1407</v>
          </cell>
          <cell r="O337">
            <v>455</v>
          </cell>
          <cell r="P337">
            <v>9973</v>
          </cell>
          <cell r="Q337">
            <v>0</v>
          </cell>
          <cell r="R337">
            <v>238.4</v>
          </cell>
          <cell r="S337">
            <v>4997</v>
          </cell>
          <cell r="T337">
            <v>74</v>
          </cell>
          <cell r="U337">
            <v>1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5510</v>
          </cell>
          <cell r="AB337">
            <v>4997</v>
          </cell>
          <cell r="AC337">
            <v>10383.57</v>
          </cell>
          <cell r="AD337">
            <v>5</v>
          </cell>
        </row>
        <row r="338">
          <cell r="A338">
            <v>1671</v>
          </cell>
          <cell r="B338">
            <v>10</v>
          </cell>
          <cell r="D338" t="str">
            <v>Maasdonk</v>
          </cell>
          <cell r="E338">
            <v>11242</v>
          </cell>
          <cell r="F338">
            <v>2732</v>
          </cell>
          <cell r="G338">
            <v>1927</v>
          </cell>
          <cell r="H338">
            <v>645</v>
          </cell>
          <cell r="I338">
            <v>1070</v>
          </cell>
          <cell r="J338">
            <v>605.20000000000005</v>
          </cell>
          <cell r="K338">
            <v>51</v>
          </cell>
          <cell r="L338">
            <v>0.12718204488778054</v>
          </cell>
          <cell r="M338">
            <v>30.59046320668887</v>
          </cell>
          <cell r="N338">
            <v>742</v>
          </cell>
          <cell r="O338">
            <v>105</v>
          </cell>
          <cell r="P338">
            <v>4461</v>
          </cell>
          <cell r="Q338">
            <v>0</v>
          </cell>
          <cell r="R338">
            <v>0</v>
          </cell>
          <cell r="S338">
            <v>3726</v>
          </cell>
          <cell r="T338">
            <v>8</v>
          </cell>
          <cell r="U338">
            <v>1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630</v>
          </cell>
          <cell r="AB338">
            <v>3726</v>
          </cell>
          <cell r="AC338">
            <v>1515.248</v>
          </cell>
          <cell r="AD338">
            <v>5</v>
          </cell>
        </row>
        <row r="339">
          <cell r="A339">
            <v>815</v>
          </cell>
          <cell r="B339">
            <v>10</v>
          </cell>
          <cell r="D339" t="str">
            <v>Mill en Sint Hubert</v>
          </cell>
          <cell r="E339">
            <v>10850</v>
          </cell>
          <cell r="F339">
            <v>2460</v>
          </cell>
          <cell r="G339">
            <v>2061</v>
          </cell>
          <cell r="H339">
            <v>668</v>
          </cell>
          <cell r="I339">
            <v>1210</v>
          </cell>
          <cell r="J339">
            <v>758.2</v>
          </cell>
          <cell r="K339">
            <v>89</v>
          </cell>
          <cell r="L339">
            <v>0.20273348519362186</v>
          </cell>
          <cell r="M339">
            <v>49.655722550636476</v>
          </cell>
          <cell r="N339">
            <v>751</v>
          </cell>
          <cell r="O339">
            <v>70</v>
          </cell>
          <cell r="P339">
            <v>4457</v>
          </cell>
          <cell r="Q339">
            <v>0</v>
          </cell>
          <cell r="R339">
            <v>340</v>
          </cell>
          <cell r="S339">
            <v>5224</v>
          </cell>
          <cell r="T339">
            <v>93</v>
          </cell>
          <cell r="U339">
            <v>1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1230</v>
          </cell>
          <cell r="AB339">
            <v>5224</v>
          </cell>
          <cell r="AC339">
            <v>1359.9179999999999</v>
          </cell>
          <cell r="AD339">
            <v>6</v>
          </cell>
        </row>
        <row r="340">
          <cell r="A340">
            <v>1709</v>
          </cell>
          <cell r="B340">
            <v>10</v>
          </cell>
          <cell r="D340" t="str">
            <v>Moerdijk</v>
          </cell>
          <cell r="E340">
            <v>36729</v>
          </cell>
          <cell r="F340">
            <v>8262</v>
          </cell>
          <cell r="G340">
            <v>6981</v>
          </cell>
          <cell r="H340">
            <v>2015</v>
          </cell>
          <cell r="I340">
            <v>4160</v>
          </cell>
          <cell r="J340">
            <v>2562.1999999999998</v>
          </cell>
          <cell r="K340">
            <v>333</v>
          </cell>
          <cell r="L340">
            <v>0.48755490483162517</v>
          </cell>
          <cell r="M340">
            <v>156.50437522254202</v>
          </cell>
          <cell r="N340">
            <v>1857</v>
          </cell>
          <cell r="O340">
            <v>860</v>
          </cell>
          <cell r="P340">
            <v>15849</v>
          </cell>
          <cell r="Q340">
            <v>287.10000000000002</v>
          </cell>
          <cell r="R340">
            <v>640</v>
          </cell>
          <cell r="S340">
            <v>15914</v>
          </cell>
          <cell r="T340">
            <v>2488</v>
          </cell>
          <cell r="U340">
            <v>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4820</v>
          </cell>
          <cell r="AB340">
            <v>16868.84</v>
          </cell>
          <cell r="AC340">
            <v>11408.291999999999</v>
          </cell>
          <cell r="AD340">
            <v>19</v>
          </cell>
        </row>
        <row r="341">
          <cell r="A341">
            <v>820</v>
          </cell>
          <cell r="B341">
            <v>10</v>
          </cell>
          <cell r="D341" t="str">
            <v>Nuenen c.a.</v>
          </cell>
          <cell r="E341">
            <v>22620</v>
          </cell>
          <cell r="F341">
            <v>4898</v>
          </cell>
          <cell r="G341">
            <v>5102</v>
          </cell>
          <cell r="H341">
            <v>1543</v>
          </cell>
          <cell r="I341">
            <v>2010</v>
          </cell>
          <cell r="J341">
            <v>1021.8</v>
          </cell>
          <cell r="K341">
            <v>307</v>
          </cell>
          <cell r="L341">
            <v>0.46727549467275492</v>
          </cell>
          <cell r="M341">
            <v>145.81774797660233</v>
          </cell>
          <cell r="N341">
            <v>1125</v>
          </cell>
          <cell r="O341">
            <v>245</v>
          </cell>
          <cell r="P341">
            <v>9767</v>
          </cell>
          <cell r="Q341">
            <v>0</v>
          </cell>
          <cell r="R341">
            <v>552.80000000000007</v>
          </cell>
          <cell r="S341">
            <v>3370</v>
          </cell>
          <cell r="T341">
            <v>24</v>
          </cell>
          <cell r="U341">
            <v>1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7930</v>
          </cell>
          <cell r="AB341">
            <v>3370</v>
          </cell>
          <cell r="AC341">
            <v>10810.907999999999</v>
          </cell>
          <cell r="AD341">
            <v>3</v>
          </cell>
        </row>
        <row r="342">
          <cell r="A342">
            <v>823</v>
          </cell>
          <cell r="B342">
            <v>10</v>
          </cell>
          <cell r="D342" t="str">
            <v>Oirschot</v>
          </cell>
          <cell r="E342">
            <v>17980</v>
          </cell>
          <cell r="F342">
            <v>4164</v>
          </cell>
          <cell r="G342">
            <v>3338</v>
          </cell>
          <cell r="H342">
            <v>1061</v>
          </cell>
          <cell r="I342">
            <v>1770</v>
          </cell>
          <cell r="J342">
            <v>1040.9000000000001</v>
          </cell>
          <cell r="K342">
            <v>93</v>
          </cell>
          <cell r="L342">
            <v>0.20993227990970656</v>
          </cell>
          <cell r="M342">
            <v>51.59173880766172</v>
          </cell>
          <cell r="N342">
            <v>907</v>
          </cell>
          <cell r="O342">
            <v>125</v>
          </cell>
          <cell r="P342">
            <v>7313</v>
          </cell>
          <cell r="Q342">
            <v>0</v>
          </cell>
          <cell r="R342">
            <v>918.40000000000009</v>
          </cell>
          <cell r="S342">
            <v>10173</v>
          </cell>
          <cell r="T342">
            <v>111</v>
          </cell>
          <cell r="U342">
            <v>1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3100</v>
          </cell>
          <cell r="AB342">
            <v>10173</v>
          </cell>
          <cell r="AC342">
            <v>4068.3780000000002</v>
          </cell>
          <cell r="AD342">
            <v>7</v>
          </cell>
        </row>
        <row r="343">
          <cell r="A343">
            <v>824</v>
          </cell>
          <cell r="B343">
            <v>10</v>
          </cell>
          <cell r="D343" t="str">
            <v>Oisterwijk</v>
          </cell>
          <cell r="E343">
            <v>25802</v>
          </cell>
          <cell r="F343">
            <v>5777</v>
          </cell>
          <cell r="G343">
            <v>5575</v>
          </cell>
          <cell r="H343">
            <v>1868</v>
          </cell>
          <cell r="I343">
            <v>2890</v>
          </cell>
          <cell r="J343">
            <v>1670.8999999999999</v>
          </cell>
          <cell r="K343">
            <v>243</v>
          </cell>
          <cell r="L343">
            <v>0.40978077571669475</v>
          </cell>
          <cell r="M343">
            <v>118.98095707260597</v>
          </cell>
          <cell r="N343">
            <v>1552</v>
          </cell>
          <cell r="O343">
            <v>510</v>
          </cell>
          <cell r="P343">
            <v>11419</v>
          </cell>
          <cell r="Q343">
            <v>642.74</v>
          </cell>
          <cell r="R343">
            <v>1373.6000000000001</v>
          </cell>
          <cell r="S343">
            <v>6385</v>
          </cell>
          <cell r="T343">
            <v>127</v>
          </cell>
          <cell r="U343">
            <v>1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9900</v>
          </cell>
          <cell r="AB343">
            <v>6385</v>
          </cell>
          <cell r="AC343">
            <v>11532.686</v>
          </cell>
          <cell r="AD343">
            <v>3</v>
          </cell>
        </row>
        <row r="344">
          <cell r="A344">
            <v>826</v>
          </cell>
          <cell r="B344">
            <v>10</v>
          </cell>
          <cell r="D344" t="str">
            <v>Oosterhout</v>
          </cell>
          <cell r="E344">
            <v>53717</v>
          </cell>
          <cell r="F344">
            <v>11870</v>
          </cell>
          <cell r="G344">
            <v>10684</v>
          </cell>
          <cell r="H344">
            <v>3260</v>
          </cell>
          <cell r="I344">
            <v>6740</v>
          </cell>
          <cell r="J344">
            <v>4292</v>
          </cell>
          <cell r="K344">
            <v>856</v>
          </cell>
          <cell r="L344">
            <v>0.70978441127694858</v>
          </cell>
          <cell r="M344">
            <v>355.83787764176014</v>
          </cell>
          <cell r="N344">
            <v>3547</v>
          </cell>
          <cell r="O344">
            <v>3800</v>
          </cell>
          <cell r="P344">
            <v>23897</v>
          </cell>
          <cell r="Q344">
            <v>1249.32</v>
          </cell>
          <cell r="R344">
            <v>1960</v>
          </cell>
          <cell r="S344">
            <v>7146</v>
          </cell>
          <cell r="T344">
            <v>163</v>
          </cell>
          <cell r="U344">
            <v>1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45430</v>
          </cell>
          <cell r="AB344">
            <v>7146</v>
          </cell>
          <cell r="AC344">
            <v>36034.559999999998</v>
          </cell>
          <cell r="AD344">
            <v>7</v>
          </cell>
        </row>
        <row r="345">
          <cell r="A345">
            <v>828</v>
          </cell>
          <cell r="B345">
            <v>10</v>
          </cell>
          <cell r="D345" t="str">
            <v>Oss</v>
          </cell>
          <cell r="E345">
            <v>84954</v>
          </cell>
          <cell r="F345">
            <v>19347</v>
          </cell>
          <cell r="G345">
            <v>14996</v>
          </cell>
          <cell r="H345">
            <v>4772</v>
          </cell>
          <cell r="I345">
            <v>10790</v>
          </cell>
          <cell r="J345">
            <v>7136.1</v>
          </cell>
          <cell r="K345">
            <v>1212</v>
          </cell>
          <cell r="L345">
            <v>0.77592829705505761</v>
          </cell>
          <cell r="M345">
            <v>481.55653321418629</v>
          </cell>
          <cell r="N345">
            <v>7708</v>
          </cell>
          <cell r="O345">
            <v>5875</v>
          </cell>
          <cell r="P345">
            <v>37005</v>
          </cell>
          <cell r="Q345">
            <v>2320.6799999999998</v>
          </cell>
          <cell r="R345">
            <v>5528.8</v>
          </cell>
          <cell r="S345">
            <v>15224</v>
          </cell>
          <cell r="T345">
            <v>762</v>
          </cell>
          <cell r="U345">
            <v>1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97260</v>
          </cell>
          <cell r="AB345">
            <v>15224</v>
          </cell>
          <cell r="AC345">
            <v>49181.493999999999</v>
          </cell>
          <cell r="AD345">
            <v>21</v>
          </cell>
        </row>
        <row r="346">
          <cell r="A346">
            <v>1667</v>
          </cell>
          <cell r="B346">
            <v>10</v>
          </cell>
          <cell r="D346" t="str">
            <v>Reusel-De Mierden</v>
          </cell>
          <cell r="E346">
            <v>12713</v>
          </cell>
          <cell r="F346">
            <v>2849</v>
          </cell>
          <cell r="G346">
            <v>2039</v>
          </cell>
          <cell r="H346">
            <v>647</v>
          </cell>
          <cell r="I346">
            <v>1230</v>
          </cell>
          <cell r="J346">
            <v>688.8</v>
          </cell>
          <cell r="K346">
            <v>69</v>
          </cell>
          <cell r="L346">
            <v>0.16467780429594273</v>
          </cell>
          <cell r="M346">
            <v>39.79226946989187</v>
          </cell>
          <cell r="N346">
            <v>780</v>
          </cell>
          <cell r="O346">
            <v>80</v>
          </cell>
          <cell r="P346">
            <v>5135</v>
          </cell>
          <cell r="Q346">
            <v>0</v>
          </cell>
          <cell r="R346">
            <v>0</v>
          </cell>
          <cell r="S346">
            <v>7790</v>
          </cell>
          <cell r="T346">
            <v>76</v>
          </cell>
          <cell r="U346">
            <v>1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2600</v>
          </cell>
          <cell r="AB346">
            <v>7790</v>
          </cell>
          <cell r="AC346">
            <v>2841.3</v>
          </cell>
          <cell r="AD346">
            <v>8</v>
          </cell>
        </row>
        <row r="347">
          <cell r="A347">
            <v>1674</v>
          </cell>
          <cell r="B347">
            <v>10</v>
          </cell>
          <cell r="D347" t="str">
            <v>Roosendaal</v>
          </cell>
          <cell r="E347">
            <v>77027</v>
          </cell>
          <cell r="F347">
            <v>17052</v>
          </cell>
          <cell r="G347">
            <v>14754</v>
          </cell>
          <cell r="H347">
            <v>4713</v>
          </cell>
          <cell r="I347">
            <v>10720</v>
          </cell>
          <cell r="J347">
            <v>7310</v>
          </cell>
          <cell r="K347">
            <v>1408</v>
          </cell>
          <cell r="L347">
            <v>0.80091012514220705</v>
          </cell>
          <cell r="M347">
            <v>548.63601043063397</v>
          </cell>
          <cell r="N347">
            <v>5800</v>
          </cell>
          <cell r="O347">
            <v>7170</v>
          </cell>
          <cell r="P347">
            <v>35102</v>
          </cell>
          <cell r="Q347">
            <v>2477.84</v>
          </cell>
          <cell r="R347">
            <v>3908.8</v>
          </cell>
          <cell r="S347">
            <v>10647</v>
          </cell>
          <cell r="T347">
            <v>69</v>
          </cell>
          <cell r="U347">
            <v>1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87060</v>
          </cell>
          <cell r="AB347">
            <v>10647</v>
          </cell>
          <cell r="AC347">
            <v>55787.6</v>
          </cell>
          <cell r="AD347">
            <v>9</v>
          </cell>
        </row>
        <row r="348">
          <cell r="A348">
            <v>840</v>
          </cell>
          <cell r="B348">
            <v>10</v>
          </cell>
          <cell r="D348" t="str">
            <v>Rucphen</v>
          </cell>
          <cell r="E348">
            <v>22180</v>
          </cell>
          <cell r="F348">
            <v>4100</v>
          </cell>
          <cell r="G348">
            <v>4405</v>
          </cell>
          <cell r="H348">
            <v>1363</v>
          </cell>
          <cell r="I348">
            <v>2640</v>
          </cell>
          <cell r="J348">
            <v>1672.5</v>
          </cell>
          <cell r="K348">
            <v>258</v>
          </cell>
          <cell r="L348">
            <v>0.42434210526315791</v>
          </cell>
          <cell r="M348">
            <v>125.34561461639852</v>
          </cell>
          <cell r="N348">
            <v>2225</v>
          </cell>
          <cell r="O348">
            <v>250</v>
          </cell>
          <cell r="P348">
            <v>9474</v>
          </cell>
          <cell r="Q348">
            <v>0</v>
          </cell>
          <cell r="R348">
            <v>298.40000000000003</v>
          </cell>
          <cell r="S348">
            <v>6441</v>
          </cell>
          <cell r="T348">
            <v>7</v>
          </cell>
          <cell r="U348">
            <v>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9300</v>
          </cell>
          <cell r="AB348">
            <v>6441</v>
          </cell>
          <cell r="AC348">
            <v>6337.125</v>
          </cell>
          <cell r="AD348">
            <v>6</v>
          </cell>
        </row>
        <row r="349">
          <cell r="A349">
            <v>844</v>
          </cell>
          <cell r="B349">
            <v>10</v>
          </cell>
          <cell r="D349" t="str">
            <v>Schijndel</v>
          </cell>
          <cell r="E349">
            <v>23360</v>
          </cell>
          <cell r="F349">
            <v>5247</v>
          </cell>
          <cell r="G349">
            <v>4176</v>
          </cell>
          <cell r="H349">
            <v>1331</v>
          </cell>
          <cell r="I349">
            <v>2660</v>
          </cell>
          <cell r="J349">
            <v>1668.6</v>
          </cell>
          <cell r="K349">
            <v>202</v>
          </cell>
          <cell r="L349">
            <v>0.36594202898550726</v>
          </cell>
          <cell r="M349">
            <v>101.31078755391952</v>
          </cell>
          <cell r="N349">
            <v>1967</v>
          </cell>
          <cell r="O349">
            <v>305</v>
          </cell>
          <cell r="P349">
            <v>9998</v>
          </cell>
          <cell r="Q349">
            <v>380.15999999999997</v>
          </cell>
          <cell r="R349">
            <v>1667.2</v>
          </cell>
          <cell r="S349">
            <v>4154</v>
          </cell>
          <cell r="T349">
            <v>12</v>
          </cell>
          <cell r="U349">
            <v>1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15390</v>
          </cell>
          <cell r="AB349">
            <v>4154</v>
          </cell>
          <cell r="AC349">
            <v>10340.302</v>
          </cell>
          <cell r="AD349">
            <v>2</v>
          </cell>
        </row>
        <row r="350">
          <cell r="A350">
            <v>796</v>
          </cell>
          <cell r="B350">
            <v>10</v>
          </cell>
          <cell r="D350" t="str">
            <v>'s-Hertogenbosch</v>
          </cell>
          <cell r="E350">
            <v>143733</v>
          </cell>
          <cell r="F350">
            <v>31608</v>
          </cell>
          <cell r="G350">
            <v>22612</v>
          </cell>
          <cell r="H350">
            <v>6999</v>
          </cell>
          <cell r="I350">
            <v>20240</v>
          </cell>
          <cell r="J350">
            <v>13728.599999999999</v>
          </cell>
          <cell r="K350">
            <v>3299</v>
          </cell>
          <cell r="L350">
            <v>0.9040833104960263</v>
          </cell>
          <cell r="M350">
            <v>1150.78081896088</v>
          </cell>
          <cell r="N350">
            <v>12690</v>
          </cell>
          <cell r="O350">
            <v>10900</v>
          </cell>
          <cell r="P350">
            <v>68554</v>
          </cell>
          <cell r="Q350">
            <v>4994.12</v>
          </cell>
          <cell r="R350">
            <v>7245.6</v>
          </cell>
          <cell r="S350">
            <v>8419</v>
          </cell>
          <cell r="T350">
            <v>760</v>
          </cell>
          <cell r="U350">
            <v>1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258230</v>
          </cell>
          <cell r="AB350">
            <v>8419</v>
          </cell>
          <cell r="AC350">
            <v>122349.20600000001</v>
          </cell>
          <cell r="AD350">
            <v>5</v>
          </cell>
        </row>
        <row r="351">
          <cell r="A351">
            <v>1702</v>
          </cell>
          <cell r="B351">
            <v>10</v>
          </cell>
          <cell r="D351" t="str">
            <v>Sint-Anthonis</v>
          </cell>
          <cell r="E351">
            <v>11691</v>
          </cell>
          <cell r="F351">
            <v>2773</v>
          </cell>
          <cell r="G351">
            <v>2138</v>
          </cell>
          <cell r="H351">
            <v>787</v>
          </cell>
          <cell r="I351">
            <v>1210</v>
          </cell>
          <cell r="J351">
            <v>736.7</v>
          </cell>
          <cell r="K351">
            <v>48</v>
          </cell>
          <cell r="L351">
            <v>0.12060301507537688</v>
          </cell>
          <cell r="M351">
            <v>29.018828545266345</v>
          </cell>
          <cell r="N351">
            <v>761</v>
          </cell>
          <cell r="O351">
            <v>70</v>
          </cell>
          <cell r="P351">
            <v>4889</v>
          </cell>
          <cell r="Q351">
            <v>259.5</v>
          </cell>
          <cell r="R351">
            <v>1040.8</v>
          </cell>
          <cell r="S351">
            <v>9926</v>
          </cell>
          <cell r="T351">
            <v>50</v>
          </cell>
          <cell r="U351">
            <v>1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1300</v>
          </cell>
          <cell r="AB351">
            <v>9926</v>
          </cell>
          <cell r="AC351">
            <v>1206.915</v>
          </cell>
          <cell r="AD351">
            <v>7</v>
          </cell>
        </row>
        <row r="352">
          <cell r="A352">
            <v>845</v>
          </cell>
          <cell r="B352">
            <v>10</v>
          </cell>
          <cell r="D352" t="str">
            <v>Sint-Michielsgestel</v>
          </cell>
          <cell r="E352">
            <v>28121</v>
          </cell>
          <cell r="F352">
            <v>6681</v>
          </cell>
          <cell r="G352">
            <v>5500</v>
          </cell>
          <cell r="H352">
            <v>1836</v>
          </cell>
          <cell r="I352">
            <v>2680</v>
          </cell>
          <cell r="J352">
            <v>1531.7</v>
          </cell>
          <cell r="K352">
            <v>175</v>
          </cell>
          <cell r="L352">
            <v>0.33333333333333331</v>
          </cell>
          <cell r="M352">
            <v>89.421737135184827</v>
          </cell>
          <cell r="N352">
            <v>1680</v>
          </cell>
          <cell r="O352">
            <v>305</v>
          </cell>
          <cell r="P352">
            <v>11576</v>
          </cell>
          <cell r="Q352">
            <v>1693.3586</v>
          </cell>
          <cell r="R352">
            <v>889.6</v>
          </cell>
          <cell r="S352">
            <v>5842</v>
          </cell>
          <cell r="T352">
            <v>91</v>
          </cell>
          <cell r="U352">
            <v>1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4610</v>
          </cell>
          <cell r="AB352">
            <v>5842</v>
          </cell>
          <cell r="AC352">
            <v>6660.14</v>
          </cell>
          <cell r="AD352">
            <v>7</v>
          </cell>
        </row>
        <row r="353">
          <cell r="A353">
            <v>846</v>
          </cell>
          <cell r="B353">
            <v>10</v>
          </cell>
          <cell r="D353" t="str">
            <v>Sint-Oedenrode</v>
          </cell>
          <cell r="E353">
            <v>17934</v>
          </cell>
          <cell r="F353">
            <v>4195</v>
          </cell>
          <cell r="G353">
            <v>3396</v>
          </cell>
          <cell r="H353">
            <v>1079</v>
          </cell>
          <cell r="I353">
            <v>1900</v>
          </cell>
          <cell r="J353">
            <v>1161.5</v>
          </cell>
          <cell r="K353">
            <v>111</v>
          </cell>
          <cell r="L353">
            <v>0.24078091106290672</v>
          </cell>
          <cell r="M353">
            <v>60.177063524743822</v>
          </cell>
          <cell r="N353">
            <v>1059</v>
          </cell>
          <cell r="O353">
            <v>170</v>
          </cell>
          <cell r="P353">
            <v>7403</v>
          </cell>
          <cell r="Q353">
            <v>0</v>
          </cell>
          <cell r="R353">
            <v>0</v>
          </cell>
          <cell r="S353">
            <v>6440</v>
          </cell>
          <cell r="T353">
            <v>54</v>
          </cell>
          <cell r="U353">
            <v>1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5080</v>
          </cell>
          <cell r="AB353">
            <v>6440</v>
          </cell>
          <cell r="AC353">
            <v>4918.41</v>
          </cell>
          <cell r="AD353">
            <v>5</v>
          </cell>
        </row>
        <row r="354">
          <cell r="A354">
            <v>847</v>
          </cell>
          <cell r="B354">
            <v>10</v>
          </cell>
          <cell r="D354" t="str">
            <v>Someren</v>
          </cell>
          <cell r="E354">
            <v>18690</v>
          </cell>
          <cell r="F354">
            <v>4124</v>
          </cell>
          <cell r="G354">
            <v>3385</v>
          </cell>
          <cell r="H354">
            <v>1131</v>
          </cell>
          <cell r="I354">
            <v>2120</v>
          </cell>
          <cell r="J354">
            <v>1368.1999999999998</v>
          </cell>
          <cell r="K354">
            <v>191</v>
          </cell>
          <cell r="L354">
            <v>0.35304990757855825</v>
          </cell>
          <cell r="M354">
            <v>96.493715551010609</v>
          </cell>
          <cell r="N354">
            <v>1127</v>
          </cell>
          <cell r="O354">
            <v>120</v>
          </cell>
          <cell r="P354">
            <v>7771</v>
          </cell>
          <cell r="Q354">
            <v>405.9</v>
          </cell>
          <cell r="R354">
            <v>700</v>
          </cell>
          <cell r="S354">
            <v>8032</v>
          </cell>
          <cell r="T354">
            <v>118</v>
          </cell>
          <cell r="U354">
            <v>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5990</v>
          </cell>
          <cell r="AB354">
            <v>8032</v>
          </cell>
          <cell r="AC354">
            <v>5052.0959999999995</v>
          </cell>
          <cell r="AD354">
            <v>5</v>
          </cell>
        </row>
        <row r="355">
          <cell r="A355">
            <v>848</v>
          </cell>
          <cell r="B355">
            <v>10</v>
          </cell>
          <cell r="D355" t="str">
            <v>Son en Breugel</v>
          </cell>
          <cell r="E355">
            <v>16235</v>
          </cell>
          <cell r="F355">
            <v>3965</v>
          </cell>
          <cell r="G355">
            <v>3567</v>
          </cell>
          <cell r="H355">
            <v>1350</v>
          </cell>
          <cell r="I355">
            <v>1330</v>
          </cell>
          <cell r="J355">
            <v>657.5</v>
          </cell>
          <cell r="K355">
            <v>157</v>
          </cell>
          <cell r="L355">
            <v>0.30966469428007892</v>
          </cell>
          <cell r="M355">
            <v>81.364076149643623</v>
          </cell>
          <cell r="N355">
            <v>763</v>
          </cell>
          <cell r="O355">
            <v>240</v>
          </cell>
          <cell r="P355">
            <v>6885</v>
          </cell>
          <cell r="Q355">
            <v>536.29999999999995</v>
          </cell>
          <cell r="R355">
            <v>0</v>
          </cell>
          <cell r="S355">
            <v>2595</v>
          </cell>
          <cell r="T355">
            <v>56</v>
          </cell>
          <cell r="U355">
            <v>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4700</v>
          </cell>
          <cell r="AB355">
            <v>2595</v>
          </cell>
          <cell r="AC355">
            <v>4404.875</v>
          </cell>
          <cell r="AD355">
            <v>2</v>
          </cell>
        </row>
        <row r="356">
          <cell r="A356">
            <v>851</v>
          </cell>
          <cell r="B356">
            <v>10</v>
          </cell>
          <cell r="D356" t="str">
            <v>Steenbergen</v>
          </cell>
          <cell r="E356">
            <v>23374</v>
          </cell>
          <cell r="F356">
            <v>4913</v>
          </cell>
          <cell r="G356">
            <v>4614</v>
          </cell>
          <cell r="H356">
            <v>1364</v>
          </cell>
          <cell r="I356">
            <v>2930</v>
          </cell>
          <cell r="J356">
            <v>1923</v>
          </cell>
          <cell r="K356">
            <v>232</v>
          </cell>
          <cell r="L356">
            <v>0.39862542955326463</v>
          </cell>
          <cell r="M356">
            <v>114.28113549024884</v>
          </cell>
          <cell r="N356">
            <v>1374</v>
          </cell>
          <cell r="O356">
            <v>360</v>
          </cell>
          <cell r="P356">
            <v>10353</v>
          </cell>
          <cell r="Q356">
            <v>0</v>
          </cell>
          <cell r="R356">
            <v>350.40000000000003</v>
          </cell>
          <cell r="S356">
            <v>14649</v>
          </cell>
          <cell r="T356">
            <v>1266</v>
          </cell>
          <cell r="U356">
            <v>1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4620</v>
          </cell>
          <cell r="AB356">
            <v>15381.45</v>
          </cell>
          <cell r="AC356">
            <v>6857.67</v>
          </cell>
          <cell r="AD356">
            <v>8</v>
          </cell>
        </row>
        <row r="357">
          <cell r="A357">
            <v>855</v>
          </cell>
          <cell r="B357">
            <v>10</v>
          </cell>
          <cell r="D357" t="str">
            <v>Tilburg</v>
          </cell>
          <cell r="E357">
            <v>210270</v>
          </cell>
          <cell r="F357">
            <v>46387</v>
          </cell>
          <cell r="G357">
            <v>31909</v>
          </cell>
          <cell r="H357">
            <v>9964</v>
          </cell>
          <cell r="I357">
            <v>32890</v>
          </cell>
          <cell r="J357">
            <v>23475.199999999997</v>
          </cell>
          <cell r="K357">
            <v>5827</v>
          </cell>
          <cell r="L357">
            <v>0.94333819005989961</v>
          </cell>
          <cell r="M357">
            <v>1887.7182119374768</v>
          </cell>
          <cell r="N357">
            <v>18015</v>
          </cell>
          <cell r="O357">
            <v>22325</v>
          </cell>
          <cell r="P357">
            <v>104529</v>
          </cell>
          <cell r="Q357">
            <v>5365.02</v>
          </cell>
          <cell r="R357">
            <v>9003.2000000000007</v>
          </cell>
          <cell r="S357">
            <v>11715</v>
          </cell>
          <cell r="T357">
            <v>200</v>
          </cell>
          <cell r="U357">
            <v>1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349660</v>
          </cell>
          <cell r="AB357">
            <v>11715</v>
          </cell>
          <cell r="AC357">
            <v>238382.736</v>
          </cell>
          <cell r="AD357">
            <v>5</v>
          </cell>
        </row>
        <row r="358">
          <cell r="A358">
            <v>856</v>
          </cell>
          <cell r="B358">
            <v>10</v>
          </cell>
          <cell r="D358" t="str">
            <v>Uden</v>
          </cell>
          <cell r="E358">
            <v>40913</v>
          </cell>
          <cell r="F358">
            <v>9450</v>
          </cell>
          <cell r="G358">
            <v>7481</v>
          </cell>
          <cell r="H358">
            <v>2421</v>
          </cell>
          <cell r="I358">
            <v>5030</v>
          </cell>
          <cell r="J358">
            <v>3237.3999999999996</v>
          </cell>
          <cell r="K358">
            <v>553</v>
          </cell>
          <cell r="L358">
            <v>0.61240310077519378</v>
          </cell>
          <cell r="M358">
            <v>243.31610979977586</v>
          </cell>
          <cell r="N358">
            <v>3368</v>
          </cell>
          <cell r="O358">
            <v>2090</v>
          </cell>
          <cell r="P358">
            <v>17865</v>
          </cell>
          <cell r="Q358">
            <v>580.26</v>
          </cell>
          <cell r="R358">
            <v>2452.8000000000002</v>
          </cell>
          <cell r="S358">
            <v>6706</v>
          </cell>
          <cell r="T358">
            <v>47</v>
          </cell>
          <cell r="U358">
            <v>1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43600</v>
          </cell>
          <cell r="AB358">
            <v>6706</v>
          </cell>
          <cell r="AC358">
            <v>23375.504000000001</v>
          </cell>
          <cell r="AD358">
            <v>6</v>
          </cell>
        </row>
        <row r="359">
          <cell r="A359">
            <v>858</v>
          </cell>
          <cell r="B359">
            <v>10</v>
          </cell>
          <cell r="D359" t="str">
            <v>Valkenswaard</v>
          </cell>
          <cell r="E359">
            <v>30335</v>
          </cell>
          <cell r="F359">
            <v>6063</v>
          </cell>
          <cell r="G359">
            <v>6914</v>
          </cell>
          <cell r="H359">
            <v>2330</v>
          </cell>
          <cell r="I359">
            <v>4250</v>
          </cell>
          <cell r="J359">
            <v>2836.1</v>
          </cell>
          <cell r="K359">
            <v>451</v>
          </cell>
          <cell r="L359">
            <v>0.56304619225967545</v>
          </cell>
          <cell r="M359">
            <v>203.76687797296444</v>
          </cell>
          <cell r="N359">
            <v>2004</v>
          </cell>
          <cell r="O359">
            <v>450</v>
          </cell>
          <cell r="P359">
            <v>14068</v>
          </cell>
          <cell r="Q359">
            <v>235.62</v>
          </cell>
          <cell r="R359">
            <v>1856</v>
          </cell>
          <cell r="S359">
            <v>5491</v>
          </cell>
          <cell r="T359">
            <v>159</v>
          </cell>
          <cell r="U359">
            <v>1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23580</v>
          </cell>
          <cell r="AB359">
            <v>5491</v>
          </cell>
          <cell r="AC359">
            <v>19511.82</v>
          </cell>
          <cell r="AD359">
            <v>4</v>
          </cell>
        </row>
        <row r="360">
          <cell r="A360">
            <v>860</v>
          </cell>
          <cell r="B360">
            <v>10</v>
          </cell>
          <cell r="D360" t="str">
            <v>Veghel</v>
          </cell>
          <cell r="E360">
            <v>37464</v>
          </cell>
          <cell r="F360">
            <v>9002</v>
          </cell>
          <cell r="G360">
            <v>6320</v>
          </cell>
          <cell r="H360">
            <v>2062</v>
          </cell>
          <cell r="I360">
            <v>3940</v>
          </cell>
          <cell r="J360">
            <v>2389.1</v>
          </cell>
          <cell r="K360">
            <v>325</v>
          </cell>
          <cell r="L360">
            <v>0.48148148148148145</v>
          </cell>
          <cell r="M360">
            <v>153.22813796599047</v>
          </cell>
          <cell r="N360">
            <v>2590</v>
          </cell>
          <cell r="O360">
            <v>2585</v>
          </cell>
          <cell r="P360">
            <v>15526</v>
          </cell>
          <cell r="Q360">
            <v>1371.98</v>
          </cell>
          <cell r="R360">
            <v>2252</v>
          </cell>
          <cell r="S360">
            <v>7812</v>
          </cell>
          <cell r="T360">
            <v>80</v>
          </cell>
          <cell r="U360">
            <v>1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25600</v>
          </cell>
          <cell r="AB360">
            <v>7812</v>
          </cell>
          <cell r="AC360">
            <v>15524.509</v>
          </cell>
          <cell r="AD360">
            <v>9</v>
          </cell>
        </row>
        <row r="361">
          <cell r="A361">
            <v>861</v>
          </cell>
          <cell r="B361">
            <v>10</v>
          </cell>
          <cell r="D361" t="str">
            <v>Veldhoven</v>
          </cell>
          <cell r="E361">
            <v>44155</v>
          </cell>
          <cell r="F361">
            <v>9675</v>
          </cell>
          <cell r="G361">
            <v>8417</v>
          </cell>
          <cell r="H361">
            <v>2892</v>
          </cell>
          <cell r="I361">
            <v>4870</v>
          </cell>
          <cell r="J361">
            <v>2946</v>
          </cell>
          <cell r="K361">
            <v>431</v>
          </cell>
          <cell r="L361">
            <v>0.55185659411011523</v>
          </cell>
          <cell r="M361">
            <v>195.8823136612813</v>
          </cell>
          <cell r="N361">
            <v>2885</v>
          </cell>
          <cell r="O361">
            <v>865</v>
          </cell>
          <cell r="P361">
            <v>19690</v>
          </cell>
          <cell r="Q361">
            <v>889.42</v>
          </cell>
          <cell r="R361">
            <v>1796.8000000000002</v>
          </cell>
          <cell r="S361">
            <v>3173</v>
          </cell>
          <cell r="T361">
            <v>20</v>
          </cell>
          <cell r="U361">
            <v>1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35270</v>
          </cell>
          <cell r="AB361">
            <v>3173</v>
          </cell>
          <cell r="AC361">
            <v>31842.2</v>
          </cell>
          <cell r="AD361">
            <v>3</v>
          </cell>
        </row>
        <row r="362">
          <cell r="A362">
            <v>865</v>
          </cell>
          <cell r="B362">
            <v>10</v>
          </cell>
          <cell r="D362" t="str">
            <v>Vught</v>
          </cell>
          <cell r="E362">
            <v>25638</v>
          </cell>
          <cell r="F362">
            <v>5967</v>
          </cell>
          <cell r="G362">
            <v>4924</v>
          </cell>
          <cell r="H362">
            <v>1689</v>
          </cell>
          <cell r="I362">
            <v>2930</v>
          </cell>
          <cell r="J362">
            <v>1821.7</v>
          </cell>
          <cell r="K362">
            <v>232</v>
          </cell>
          <cell r="L362">
            <v>0.39862542955326463</v>
          </cell>
          <cell r="M362">
            <v>114.28113549024884</v>
          </cell>
          <cell r="N362">
            <v>1915</v>
          </cell>
          <cell r="O362">
            <v>460</v>
          </cell>
          <cell r="P362">
            <v>11869</v>
          </cell>
          <cell r="Q362">
            <v>1964.4280000000001</v>
          </cell>
          <cell r="R362">
            <v>1526.4</v>
          </cell>
          <cell r="S362">
            <v>3347</v>
          </cell>
          <cell r="T362">
            <v>96</v>
          </cell>
          <cell r="U362">
            <v>1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13390</v>
          </cell>
          <cell r="AB362">
            <v>3347</v>
          </cell>
          <cell r="AC362">
            <v>13709.671</v>
          </cell>
          <cell r="AD362">
            <v>3</v>
          </cell>
        </row>
        <row r="363">
          <cell r="A363">
            <v>866</v>
          </cell>
          <cell r="B363">
            <v>10</v>
          </cell>
          <cell r="D363" t="str">
            <v>Waalre</v>
          </cell>
          <cell r="E363">
            <v>16765</v>
          </cell>
          <cell r="F363">
            <v>3932</v>
          </cell>
          <cell r="G363">
            <v>3803</v>
          </cell>
          <cell r="H363">
            <v>1397</v>
          </cell>
          <cell r="I363">
            <v>1590</v>
          </cell>
          <cell r="J363">
            <v>846.19999999999993</v>
          </cell>
          <cell r="K363">
            <v>146</v>
          </cell>
          <cell r="L363">
            <v>0.29435483870967744</v>
          </cell>
          <cell r="M363">
            <v>76.38128923568938</v>
          </cell>
          <cell r="N363">
            <v>712</v>
          </cell>
          <cell r="O363">
            <v>290</v>
          </cell>
          <cell r="P363">
            <v>7215</v>
          </cell>
          <cell r="Q363">
            <v>0</v>
          </cell>
          <cell r="R363">
            <v>0</v>
          </cell>
          <cell r="S363">
            <v>2240</v>
          </cell>
          <cell r="T363">
            <v>27</v>
          </cell>
          <cell r="U363">
            <v>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4570</v>
          </cell>
          <cell r="AB363">
            <v>2240</v>
          </cell>
          <cell r="AC363">
            <v>5459.4920000000002</v>
          </cell>
          <cell r="AD363">
            <v>1</v>
          </cell>
        </row>
        <row r="364">
          <cell r="A364">
            <v>867</v>
          </cell>
          <cell r="B364">
            <v>10</v>
          </cell>
          <cell r="D364" t="str">
            <v>Waalwijk</v>
          </cell>
          <cell r="E364">
            <v>46498</v>
          </cell>
          <cell r="F364">
            <v>10048</v>
          </cell>
          <cell r="G364">
            <v>8881</v>
          </cell>
          <cell r="H364">
            <v>2738</v>
          </cell>
          <cell r="I364">
            <v>6230</v>
          </cell>
          <cell r="J364">
            <v>4172</v>
          </cell>
          <cell r="K364">
            <v>660</v>
          </cell>
          <cell r="L364">
            <v>0.65346534653465349</v>
          </cell>
          <cell r="M364">
            <v>283.79400953956628</v>
          </cell>
          <cell r="N364">
            <v>3189</v>
          </cell>
          <cell r="O364">
            <v>2605</v>
          </cell>
          <cell r="P364">
            <v>20693</v>
          </cell>
          <cell r="Q364">
            <v>738.54</v>
          </cell>
          <cell r="R364">
            <v>3406.4</v>
          </cell>
          <cell r="S364">
            <v>6459</v>
          </cell>
          <cell r="T364">
            <v>306</v>
          </cell>
          <cell r="U364">
            <v>1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39720</v>
          </cell>
          <cell r="AB364">
            <v>6459</v>
          </cell>
          <cell r="AC364">
            <v>25107.599999999999</v>
          </cell>
          <cell r="AD364">
            <v>3</v>
          </cell>
        </row>
        <row r="365">
          <cell r="A365">
            <v>870</v>
          </cell>
          <cell r="B365">
            <v>10</v>
          </cell>
          <cell r="D365" t="str">
            <v>Werkendam</v>
          </cell>
          <cell r="E365">
            <v>26387</v>
          </cell>
          <cell r="F365">
            <v>6589</v>
          </cell>
          <cell r="G365">
            <v>4718</v>
          </cell>
          <cell r="H365">
            <v>1415</v>
          </cell>
          <cell r="I365">
            <v>2480</v>
          </cell>
          <cell r="J365">
            <v>1430.2</v>
          </cell>
          <cell r="K365">
            <v>149</v>
          </cell>
          <cell r="L365">
            <v>0.29859719438877758</v>
          </cell>
          <cell r="M365">
            <v>77.744925820636439</v>
          </cell>
          <cell r="N365">
            <v>1170</v>
          </cell>
          <cell r="O365">
            <v>200</v>
          </cell>
          <cell r="P365">
            <v>10462</v>
          </cell>
          <cell r="Q365">
            <v>104.94</v>
          </cell>
          <cell r="R365">
            <v>1345.6000000000001</v>
          </cell>
          <cell r="S365">
            <v>10204</v>
          </cell>
          <cell r="T365">
            <v>1972</v>
          </cell>
          <cell r="U365">
            <v>1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2740</v>
          </cell>
          <cell r="AB365">
            <v>11020.320000000002</v>
          </cell>
          <cell r="AC365">
            <v>6235.8119999999999</v>
          </cell>
          <cell r="AD365">
            <v>10</v>
          </cell>
        </row>
        <row r="366">
          <cell r="A366">
            <v>873</v>
          </cell>
          <cell r="B366">
            <v>10</v>
          </cell>
          <cell r="D366" t="str">
            <v>Woensdrecht</v>
          </cell>
          <cell r="E366">
            <v>21621</v>
          </cell>
          <cell r="F366">
            <v>4465</v>
          </cell>
          <cell r="G366">
            <v>4722</v>
          </cell>
          <cell r="H366">
            <v>1353</v>
          </cell>
          <cell r="I366">
            <v>2500</v>
          </cell>
          <cell r="J366">
            <v>1491.6999999999998</v>
          </cell>
          <cell r="K366">
            <v>238</v>
          </cell>
          <cell r="L366">
            <v>0.40476190476190477</v>
          </cell>
          <cell r="M366">
            <v>116.84818008819609</v>
          </cell>
          <cell r="N366">
            <v>1180</v>
          </cell>
          <cell r="O366">
            <v>310</v>
          </cell>
          <cell r="P366">
            <v>9526</v>
          </cell>
          <cell r="Q366">
            <v>0</v>
          </cell>
          <cell r="R366">
            <v>316.8</v>
          </cell>
          <cell r="S366">
            <v>9166</v>
          </cell>
          <cell r="T366">
            <v>31</v>
          </cell>
          <cell r="U366">
            <v>1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5620</v>
          </cell>
          <cell r="AB366">
            <v>9715.9600000000009</v>
          </cell>
          <cell r="AC366">
            <v>6322.0410000000002</v>
          </cell>
          <cell r="AD366">
            <v>6</v>
          </cell>
        </row>
        <row r="367">
          <cell r="A367">
            <v>874</v>
          </cell>
          <cell r="B367">
            <v>10</v>
          </cell>
          <cell r="D367" t="str">
            <v>Woudrichem</v>
          </cell>
          <cell r="E367">
            <v>14425</v>
          </cell>
          <cell r="F367">
            <v>3455</v>
          </cell>
          <cell r="G367">
            <v>2489</v>
          </cell>
          <cell r="H367">
            <v>708</v>
          </cell>
          <cell r="I367">
            <v>1450</v>
          </cell>
          <cell r="J367">
            <v>875.1</v>
          </cell>
          <cell r="K367">
            <v>81</v>
          </cell>
          <cell r="L367">
            <v>0.18793503480278423</v>
          </cell>
          <cell r="M367">
            <v>45.749038017703661</v>
          </cell>
          <cell r="N367">
            <v>640</v>
          </cell>
          <cell r="O367">
            <v>90</v>
          </cell>
          <cell r="P367">
            <v>5818</v>
          </cell>
          <cell r="Q367">
            <v>0</v>
          </cell>
          <cell r="R367">
            <v>0</v>
          </cell>
          <cell r="S367">
            <v>4932</v>
          </cell>
          <cell r="T367">
            <v>238</v>
          </cell>
          <cell r="U367">
            <v>1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570</v>
          </cell>
          <cell r="AB367">
            <v>6017.04</v>
          </cell>
          <cell r="AC367">
            <v>1920.1659999999999</v>
          </cell>
          <cell r="AD367">
            <v>8</v>
          </cell>
        </row>
        <row r="368">
          <cell r="A368">
            <v>879</v>
          </cell>
          <cell r="B368">
            <v>10</v>
          </cell>
          <cell r="D368" t="str">
            <v>Zundert</v>
          </cell>
          <cell r="E368">
            <v>21399</v>
          </cell>
          <cell r="F368">
            <v>4482</v>
          </cell>
          <cell r="G368">
            <v>4158</v>
          </cell>
          <cell r="H368">
            <v>1372</v>
          </cell>
          <cell r="I368">
            <v>2400</v>
          </cell>
          <cell r="J368">
            <v>1492.3</v>
          </cell>
          <cell r="K368">
            <v>132</v>
          </cell>
          <cell r="L368">
            <v>0.27385892116182575</v>
          </cell>
          <cell r="M368">
            <v>69.967977468878743</v>
          </cell>
          <cell r="N368">
            <v>1109</v>
          </cell>
          <cell r="O368">
            <v>360</v>
          </cell>
          <cell r="P368">
            <v>9348</v>
          </cell>
          <cell r="Q368">
            <v>643.55999999999995</v>
          </cell>
          <cell r="R368">
            <v>236</v>
          </cell>
          <cell r="S368">
            <v>12066</v>
          </cell>
          <cell r="T368">
            <v>54</v>
          </cell>
          <cell r="U368">
            <v>1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4840</v>
          </cell>
          <cell r="AB368">
            <v>12066</v>
          </cell>
          <cell r="AC368">
            <v>4565.7309999999998</v>
          </cell>
          <cell r="AD368">
            <v>6</v>
          </cell>
        </row>
        <row r="369">
          <cell r="A369">
            <v>888</v>
          </cell>
          <cell r="B369">
            <v>11</v>
          </cell>
          <cell r="D369" t="str">
            <v>Beek</v>
          </cell>
          <cell r="E369">
            <v>16271</v>
          </cell>
          <cell r="F369">
            <v>3143</v>
          </cell>
          <cell r="G369">
            <v>3632</v>
          </cell>
          <cell r="H369">
            <v>1219</v>
          </cell>
          <cell r="I369">
            <v>2170</v>
          </cell>
          <cell r="J369">
            <v>1427.9</v>
          </cell>
          <cell r="K369">
            <v>235</v>
          </cell>
          <cell r="L369">
            <v>0.40170940170940173</v>
          </cell>
          <cell r="M369">
            <v>115.56572287020728</v>
          </cell>
          <cell r="N369">
            <v>1321</v>
          </cell>
          <cell r="O369">
            <v>325</v>
          </cell>
          <cell r="P369">
            <v>7372</v>
          </cell>
          <cell r="Q369">
            <v>0</v>
          </cell>
          <cell r="R369">
            <v>0</v>
          </cell>
          <cell r="S369">
            <v>2103</v>
          </cell>
          <cell r="T369">
            <v>0</v>
          </cell>
          <cell r="U369">
            <v>1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4990</v>
          </cell>
          <cell r="AB369">
            <v>2103</v>
          </cell>
          <cell r="AC369">
            <v>6411.7439999999997</v>
          </cell>
          <cell r="AD369">
            <v>3</v>
          </cell>
        </row>
        <row r="370">
          <cell r="A370">
            <v>889</v>
          </cell>
          <cell r="B370">
            <v>11</v>
          </cell>
          <cell r="D370" t="str">
            <v>Beesel</v>
          </cell>
          <cell r="E370">
            <v>13617</v>
          </cell>
          <cell r="F370">
            <v>2973</v>
          </cell>
          <cell r="G370">
            <v>2639</v>
          </cell>
          <cell r="H370">
            <v>824</v>
          </cell>
          <cell r="I370">
            <v>1780</v>
          </cell>
          <cell r="J370">
            <v>1138.4000000000001</v>
          </cell>
          <cell r="K370">
            <v>229</v>
          </cell>
          <cell r="L370">
            <v>0.39550949913644212</v>
          </cell>
          <cell r="M370">
            <v>112.9943867943437</v>
          </cell>
          <cell r="N370">
            <v>951</v>
          </cell>
          <cell r="O370">
            <v>535</v>
          </cell>
          <cell r="P370">
            <v>5844</v>
          </cell>
          <cell r="Q370">
            <v>0</v>
          </cell>
          <cell r="R370">
            <v>242.4</v>
          </cell>
          <cell r="S370">
            <v>2806</v>
          </cell>
          <cell r="T370">
            <v>109</v>
          </cell>
          <cell r="U370">
            <v>1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9590</v>
          </cell>
          <cell r="AB370">
            <v>2806</v>
          </cell>
          <cell r="AC370">
            <v>4735.0079999999998</v>
          </cell>
          <cell r="AD370">
            <v>2</v>
          </cell>
        </row>
        <row r="371">
          <cell r="A371">
            <v>893</v>
          </cell>
          <cell r="B371">
            <v>11</v>
          </cell>
          <cell r="D371" t="str">
            <v>Bergen L</v>
          </cell>
          <cell r="E371">
            <v>13237</v>
          </cell>
          <cell r="F371">
            <v>2789</v>
          </cell>
          <cell r="G371">
            <v>2624</v>
          </cell>
          <cell r="H371">
            <v>826</v>
          </cell>
          <cell r="I371">
            <v>1620</v>
          </cell>
          <cell r="J371">
            <v>1064</v>
          </cell>
          <cell r="K371">
            <v>151</v>
          </cell>
          <cell r="L371">
            <v>0.30139720558882238</v>
          </cell>
          <cell r="M371">
            <v>78.652031439701872</v>
          </cell>
          <cell r="N371">
            <v>1063</v>
          </cell>
          <cell r="O371">
            <v>100</v>
          </cell>
          <cell r="P371">
            <v>5588</v>
          </cell>
          <cell r="Q371">
            <v>0</v>
          </cell>
          <cell r="R371">
            <v>0</v>
          </cell>
          <cell r="S371">
            <v>10341</v>
          </cell>
          <cell r="T371">
            <v>508</v>
          </cell>
          <cell r="U371">
            <v>1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1510</v>
          </cell>
          <cell r="AB371">
            <v>10341</v>
          </cell>
          <cell r="AC371">
            <v>1684.68</v>
          </cell>
          <cell r="AD371">
            <v>11</v>
          </cell>
        </row>
        <row r="372">
          <cell r="A372">
            <v>899</v>
          </cell>
          <cell r="B372">
            <v>11</v>
          </cell>
          <cell r="D372" t="str">
            <v>Brunssum</v>
          </cell>
          <cell r="E372">
            <v>28958</v>
          </cell>
          <cell r="F372">
            <v>5463</v>
          </cell>
          <cell r="G372">
            <v>6283</v>
          </cell>
          <cell r="H372">
            <v>2149</v>
          </cell>
          <cell r="I372">
            <v>5420</v>
          </cell>
          <cell r="J372">
            <v>3964.3</v>
          </cell>
          <cell r="K372">
            <v>914</v>
          </cell>
          <cell r="L372">
            <v>0.72310126582278478</v>
          </cell>
          <cell r="M372">
            <v>376.72391460443305</v>
          </cell>
          <cell r="N372">
            <v>3958</v>
          </cell>
          <cell r="O372">
            <v>765</v>
          </cell>
          <cell r="P372">
            <v>14152</v>
          </cell>
          <cell r="Q372">
            <v>287.10000000000002</v>
          </cell>
          <cell r="R372">
            <v>568.80000000000007</v>
          </cell>
          <cell r="S372">
            <v>1721</v>
          </cell>
          <cell r="T372">
            <v>13</v>
          </cell>
          <cell r="U372">
            <v>1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25750</v>
          </cell>
          <cell r="AB372">
            <v>1721</v>
          </cell>
          <cell r="AC372">
            <v>24048.164000000001</v>
          </cell>
          <cell r="AD372">
            <v>2</v>
          </cell>
        </row>
        <row r="373">
          <cell r="A373">
            <v>1711</v>
          </cell>
          <cell r="B373">
            <v>11</v>
          </cell>
          <cell r="D373" t="str">
            <v>Echt-Susteren</v>
          </cell>
          <cell r="E373">
            <v>31976</v>
          </cell>
          <cell r="F373">
            <v>5965</v>
          </cell>
          <cell r="G373">
            <v>6865</v>
          </cell>
          <cell r="H373">
            <v>2191</v>
          </cell>
          <cell r="I373">
            <v>4520</v>
          </cell>
          <cell r="J373">
            <v>3068.5</v>
          </cell>
          <cell r="K373">
            <v>445</v>
          </cell>
          <cell r="L373">
            <v>0.55974842767295596</v>
          </cell>
          <cell r="M373">
            <v>201.40637344415759</v>
          </cell>
          <cell r="N373">
            <v>3136</v>
          </cell>
          <cell r="O373">
            <v>365</v>
          </cell>
          <cell r="P373">
            <v>14805</v>
          </cell>
          <cell r="Q373">
            <v>259.38</v>
          </cell>
          <cell r="R373">
            <v>1404</v>
          </cell>
          <cell r="S373">
            <v>10310</v>
          </cell>
          <cell r="T373">
            <v>152</v>
          </cell>
          <cell r="U373">
            <v>1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16760</v>
          </cell>
          <cell r="AB373">
            <v>10310</v>
          </cell>
          <cell r="AC373">
            <v>9928.26</v>
          </cell>
          <cell r="AD373">
            <v>11</v>
          </cell>
        </row>
        <row r="374">
          <cell r="A374">
            <v>1903</v>
          </cell>
          <cell r="B374">
            <v>11</v>
          </cell>
          <cell r="D374" t="str">
            <v>Eijsden-Margraten</v>
          </cell>
          <cell r="E374">
            <v>24979</v>
          </cell>
          <cell r="F374">
            <v>5203</v>
          </cell>
          <cell r="G374">
            <v>5448</v>
          </cell>
          <cell r="H374">
            <v>1790</v>
          </cell>
          <cell r="I374">
            <v>2450</v>
          </cell>
          <cell r="J374">
            <v>1362</v>
          </cell>
          <cell r="K374">
            <v>174</v>
          </cell>
          <cell r="L374">
            <v>0.33206106870229007</v>
          </cell>
          <cell r="M374">
            <v>88.977017879822739</v>
          </cell>
          <cell r="N374">
            <v>1498</v>
          </cell>
          <cell r="O374">
            <v>185</v>
          </cell>
          <cell r="P374">
            <v>10779</v>
          </cell>
          <cell r="Q374">
            <v>716.22</v>
          </cell>
          <cell r="R374">
            <v>0</v>
          </cell>
          <cell r="S374">
            <v>7742</v>
          </cell>
          <cell r="T374">
            <v>99</v>
          </cell>
          <cell r="U374">
            <v>1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2450</v>
          </cell>
          <cell r="AB374">
            <v>7742</v>
          </cell>
          <cell r="AC374">
            <v>4515.2</v>
          </cell>
          <cell r="AD374">
            <v>19</v>
          </cell>
        </row>
        <row r="375">
          <cell r="A375">
            <v>907</v>
          </cell>
          <cell r="B375">
            <v>11</v>
          </cell>
          <cell r="D375" t="str">
            <v>Gennep</v>
          </cell>
          <cell r="E375">
            <v>17286</v>
          </cell>
          <cell r="F375">
            <v>3807</v>
          </cell>
          <cell r="G375">
            <v>3368</v>
          </cell>
          <cell r="H375">
            <v>1117</v>
          </cell>
          <cell r="I375">
            <v>2160</v>
          </cell>
          <cell r="J375">
            <v>1358.4</v>
          </cell>
          <cell r="K375">
            <v>232</v>
          </cell>
          <cell r="L375">
            <v>0.39862542955326463</v>
          </cell>
          <cell r="M375">
            <v>114.28113549024884</v>
          </cell>
          <cell r="N375">
            <v>1835</v>
          </cell>
          <cell r="O375">
            <v>420</v>
          </cell>
          <cell r="P375">
            <v>7832</v>
          </cell>
          <cell r="Q375">
            <v>774.9</v>
          </cell>
          <cell r="R375">
            <v>464</v>
          </cell>
          <cell r="S375">
            <v>4766</v>
          </cell>
          <cell r="T375">
            <v>276</v>
          </cell>
          <cell r="U375">
            <v>1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6320</v>
          </cell>
          <cell r="AB375">
            <v>4766</v>
          </cell>
          <cell r="AC375">
            <v>4913.808</v>
          </cell>
          <cell r="AD375">
            <v>5</v>
          </cell>
        </row>
        <row r="376">
          <cell r="A376">
            <v>1729</v>
          </cell>
          <cell r="B376">
            <v>11</v>
          </cell>
          <cell r="D376" t="str">
            <v>Gulpen-Wittem</v>
          </cell>
          <cell r="E376">
            <v>14484</v>
          </cell>
          <cell r="F376">
            <v>2532</v>
          </cell>
          <cell r="G376">
            <v>3481</v>
          </cell>
          <cell r="H376">
            <v>1078</v>
          </cell>
          <cell r="I376">
            <v>1880</v>
          </cell>
          <cell r="J376">
            <v>1177.9000000000001</v>
          </cell>
          <cell r="K376">
            <v>120</v>
          </cell>
          <cell r="L376">
            <v>0.25531914893617019</v>
          </cell>
          <cell r="M376">
            <v>64.400269392852067</v>
          </cell>
          <cell r="N376">
            <v>1115</v>
          </cell>
          <cell r="O376">
            <v>85</v>
          </cell>
          <cell r="P376">
            <v>6568</v>
          </cell>
          <cell r="Q376">
            <v>302.94</v>
          </cell>
          <cell r="R376">
            <v>1296</v>
          </cell>
          <cell r="S376">
            <v>7317</v>
          </cell>
          <cell r="T376">
            <v>19</v>
          </cell>
          <cell r="U376">
            <v>1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820</v>
          </cell>
          <cell r="AB376">
            <v>7317</v>
          </cell>
          <cell r="AC376">
            <v>1860.5650000000001</v>
          </cell>
          <cell r="AD376">
            <v>20</v>
          </cell>
        </row>
        <row r="377">
          <cell r="A377">
            <v>917</v>
          </cell>
          <cell r="B377">
            <v>11</v>
          </cell>
          <cell r="D377" t="str">
            <v>Heerlen</v>
          </cell>
          <cell r="E377">
            <v>88259</v>
          </cell>
          <cell r="F377">
            <v>16065</v>
          </cell>
          <cell r="G377">
            <v>18179</v>
          </cell>
          <cell r="H377">
            <v>6097</v>
          </cell>
          <cell r="I377">
            <v>18720</v>
          </cell>
          <cell r="J377">
            <v>14181.4</v>
          </cell>
          <cell r="K377">
            <v>4354</v>
          </cell>
          <cell r="L377">
            <v>0.92559523809523814</v>
          </cell>
          <cell r="M377">
            <v>1464.9841618388232</v>
          </cell>
          <cell r="N377">
            <v>13921</v>
          </cell>
          <cell r="O377">
            <v>4495</v>
          </cell>
          <cell r="P377">
            <v>46569</v>
          </cell>
          <cell r="Q377">
            <v>5745.5048000000006</v>
          </cell>
          <cell r="R377">
            <v>6044.8</v>
          </cell>
          <cell r="S377">
            <v>4492</v>
          </cell>
          <cell r="T377">
            <v>61</v>
          </cell>
          <cell r="U377">
            <v>1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154090</v>
          </cell>
          <cell r="AB377">
            <v>4492</v>
          </cell>
          <cell r="AC377">
            <v>80923.237999999998</v>
          </cell>
          <cell r="AD377">
            <v>3</v>
          </cell>
        </row>
        <row r="378">
          <cell r="A378">
            <v>1507</v>
          </cell>
          <cell r="B378">
            <v>11</v>
          </cell>
          <cell r="D378" t="str">
            <v>Horst aan de Maas</v>
          </cell>
          <cell r="E378">
            <v>41727</v>
          </cell>
          <cell r="F378">
            <v>9656</v>
          </cell>
          <cell r="G378">
            <v>7595</v>
          </cell>
          <cell r="H378">
            <v>2484</v>
          </cell>
          <cell r="I378">
            <v>4430</v>
          </cell>
          <cell r="J378">
            <v>2584.5</v>
          </cell>
          <cell r="K378">
            <v>345</v>
          </cell>
          <cell r="L378">
            <v>0.49640287769784175</v>
          </cell>
          <cell r="M378">
            <v>161.39965895916387</v>
          </cell>
          <cell r="N378">
            <v>2391</v>
          </cell>
          <cell r="O378">
            <v>350</v>
          </cell>
          <cell r="P378">
            <v>17311</v>
          </cell>
          <cell r="Q378">
            <v>213.84</v>
          </cell>
          <cell r="R378">
            <v>1723.2</v>
          </cell>
          <cell r="S378">
            <v>18871</v>
          </cell>
          <cell r="T378">
            <v>321</v>
          </cell>
          <cell r="U378">
            <v>1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16960</v>
          </cell>
          <cell r="AB378">
            <v>18871</v>
          </cell>
          <cell r="AC378">
            <v>9504.3250000000007</v>
          </cell>
          <cell r="AD378">
            <v>16</v>
          </cell>
        </row>
        <row r="379">
          <cell r="A379">
            <v>928</v>
          </cell>
          <cell r="B379">
            <v>11</v>
          </cell>
          <cell r="D379" t="str">
            <v>Kerkrade</v>
          </cell>
          <cell r="E379">
            <v>46784</v>
          </cell>
          <cell r="F379">
            <v>8034</v>
          </cell>
          <cell r="G379">
            <v>10445</v>
          </cell>
          <cell r="H379">
            <v>3440</v>
          </cell>
          <cell r="I379">
            <v>9360</v>
          </cell>
          <cell r="J379">
            <v>7112.7999999999993</v>
          </cell>
          <cell r="K379">
            <v>1874</v>
          </cell>
          <cell r="L379">
            <v>0.84262589928057552</v>
          </cell>
          <cell r="M379">
            <v>703.5736082979821</v>
          </cell>
          <cell r="N379">
            <v>7331</v>
          </cell>
          <cell r="O379">
            <v>1245</v>
          </cell>
          <cell r="P379">
            <v>23846</v>
          </cell>
          <cell r="Q379">
            <v>788.76</v>
          </cell>
          <cell r="R379">
            <v>634.40000000000009</v>
          </cell>
          <cell r="S379">
            <v>2191</v>
          </cell>
          <cell r="T379">
            <v>25</v>
          </cell>
          <cell r="U379">
            <v>1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53940</v>
          </cell>
          <cell r="AB379">
            <v>2191</v>
          </cell>
          <cell r="AC379">
            <v>30112.48</v>
          </cell>
          <cell r="AD379">
            <v>2</v>
          </cell>
        </row>
        <row r="380">
          <cell r="A380">
            <v>882</v>
          </cell>
          <cell r="B380">
            <v>11</v>
          </cell>
          <cell r="D380" t="str">
            <v>Landgraaf</v>
          </cell>
          <cell r="E380">
            <v>37573</v>
          </cell>
          <cell r="F380">
            <v>6936</v>
          </cell>
          <cell r="G380">
            <v>7972</v>
          </cell>
          <cell r="H380">
            <v>2555</v>
          </cell>
          <cell r="I380">
            <v>6090</v>
          </cell>
          <cell r="J380">
            <v>4292.6000000000004</v>
          </cell>
          <cell r="K380">
            <v>1014</v>
          </cell>
          <cell r="L380">
            <v>0.74340175953079179</v>
          </cell>
          <cell r="M380">
            <v>412.33767790107089</v>
          </cell>
          <cell r="N380">
            <v>4886</v>
          </cell>
          <cell r="O380">
            <v>530</v>
          </cell>
          <cell r="P380">
            <v>18146</v>
          </cell>
          <cell r="Q380">
            <v>245.52</v>
          </cell>
          <cell r="R380">
            <v>1530.4</v>
          </cell>
          <cell r="S380">
            <v>2460</v>
          </cell>
          <cell r="T380">
            <v>7</v>
          </cell>
          <cell r="U380">
            <v>1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34660</v>
          </cell>
          <cell r="AB380">
            <v>2460</v>
          </cell>
          <cell r="AC380">
            <v>25684.846000000001</v>
          </cell>
          <cell r="AD380">
            <v>2</v>
          </cell>
        </row>
        <row r="381">
          <cell r="A381">
            <v>1640</v>
          </cell>
          <cell r="B381">
            <v>11</v>
          </cell>
          <cell r="D381" t="str">
            <v>Leudal</v>
          </cell>
          <cell r="E381">
            <v>36219</v>
          </cell>
          <cell r="F381">
            <v>7627</v>
          </cell>
          <cell r="G381">
            <v>7303</v>
          </cell>
          <cell r="H381">
            <v>2335</v>
          </cell>
          <cell r="I381">
            <v>4140</v>
          </cell>
          <cell r="J381">
            <v>2560.6999999999998</v>
          </cell>
          <cell r="K381">
            <v>278</v>
          </cell>
          <cell r="L381">
            <v>0.4426751592356688</v>
          </cell>
          <cell r="M381">
            <v>133.75775546911231</v>
          </cell>
          <cell r="N381">
            <v>2265</v>
          </cell>
          <cell r="O381">
            <v>340</v>
          </cell>
          <cell r="P381">
            <v>15957</v>
          </cell>
          <cell r="Q381">
            <v>1944.52</v>
          </cell>
          <cell r="R381">
            <v>1829.6000000000001</v>
          </cell>
          <cell r="S381">
            <v>16277</v>
          </cell>
          <cell r="T381">
            <v>213</v>
          </cell>
          <cell r="U381">
            <v>1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6790</v>
          </cell>
          <cell r="AB381">
            <v>16277</v>
          </cell>
          <cell r="AC381">
            <v>5827.6170000000002</v>
          </cell>
          <cell r="AD381">
            <v>17</v>
          </cell>
        </row>
        <row r="382">
          <cell r="A382">
            <v>1641</v>
          </cell>
          <cell r="B382">
            <v>11</v>
          </cell>
          <cell r="D382" t="str">
            <v>Maasgouw</v>
          </cell>
          <cell r="E382">
            <v>23907</v>
          </cell>
          <cell r="F382">
            <v>4451</v>
          </cell>
          <cell r="G382">
            <v>5384</v>
          </cell>
          <cell r="H382">
            <v>1713</v>
          </cell>
          <cell r="I382">
            <v>3140</v>
          </cell>
          <cell r="J382">
            <v>2023.1</v>
          </cell>
          <cell r="K382">
            <v>254</v>
          </cell>
          <cell r="L382">
            <v>0.42052980132450329</v>
          </cell>
          <cell r="M382">
            <v>123.65319247879255</v>
          </cell>
          <cell r="N382">
            <v>1966</v>
          </cell>
          <cell r="O382">
            <v>185</v>
          </cell>
          <cell r="P382">
            <v>11139</v>
          </cell>
          <cell r="Q382">
            <v>616.22</v>
          </cell>
          <cell r="R382">
            <v>0</v>
          </cell>
          <cell r="S382">
            <v>4567</v>
          </cell>
          <cell r="T382">
            <v>1244</v>
          </cell>
          <cell r="U382">
            <v>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5570</v>
          </cell>
          <cell r="AB382">
            <v>4567</v>
          </cell>
          <cell r="AC382">
            <v>4668.6419999999998</v>
          </cell>
          <cell r="AD382">
            <v>10</v>
          </cell>
        </row>
        <row r="383">
          <cell r="A383">
            <v>935</v>
          </cell>
          <cell r="B383">
            <v>11</v>
          </cell>
          <cell r="D383" t="str">
            <v>Maastricht</v>
          </cell>
          <cell r="E383">
            <v>122488</v>
          </cell>
          <cell r="F383">
            <v>21621</v>
          </cell>
          <cell r="G383">
            <v>23771</v>
          </cell>
          <cell r="H383">
            <v>7813</v>
          </cell>
          <cell r="I383">
            <v>20610</v>
          </cell>
          <cell r="J383">
            <v>14504.3</v>
          </cell>
          <cell r="K383">
            <v>3277</v>
          </cell>
          <cell r="L383">
            <v>0.90350151640474219</v>
          </cell>
          <cell r="M383">
            <v>1144.1013656684468</v>
          </cell>
          <cell r="N383">
            <v>12490</v>
          </cell>
          <cell r="O383">
            <v>4790</v>
          </cell>
          <cell r="P383">
            <v>69370</v>
          </cell>
          <cell r="Q383">
            <v>3874.34</v>
          </cell>
          <cell r="R383">
            <v>5452</v>
          </cell>
          <cell r="S383">
            <v>5636</v>
          </cell>
          <cell r="T383">
            <v>377</v>
          </cell>
          <cell r="U383">
            <v>1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191570</v>
          </cell>
          <cell r="AB383">
            <v>5636</v>
          </cell>
          <cell r="AC383">
            <v>140431.1</v>
          </cell>
          <cell r="AD383">
            <v>2</v>
          </cell>
        </row>
        <row r="384">
          <cell r="A384">
            <v>938</v>
          </cell>
          <cell r="B384">
            <v>11</v>
          </cell>
          <cell r="D384" t="str">
            <v>Meerssen</v>
          </cell>
          <cell r="E384">
            <v>19254</v>
          </cell>
          <cell r="F384">
            <v>3795</v>
          </cell>
          <cell r="G384">
            <v>4572</v>
          </cell>
          <cell r="H384">
            <v>1482</v>
          </cell>
          <cell r="I384">
            <v>2270</v>
          </cell>
          <cell r="J384">
            <v>1431.4</v>
          </cell>
          <cell r="K384">
            <v>195</v>
          </cell>
          <cell r="L384">
            <v>0.3577981651376147</v>
          </cell>
          <cell r="M384">
            <v>98.249446382566731</v>
          </cell>
          <cell r="N384">
            <v>1274</v>
          </cell>
          <cell r="O384">
            <v>155</v>
          </cell>
          <cell r="P384">
            <v>8643</v>
          </cell>
          <cell r="Q384">
            <v>0</v>
          </cell>
          <cell r="R384">
            <v>963.2</v>
          </cell>
          <cell r="S384">
            <v>2702</v>
          </cell>
          <cell r="T384">
            <v>67</v>
          </cell>
          <cell r="U384">
            <v>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4880</v>
          </cell>
          <cell r="AB384">
            <v>2702</v>
          </cell>
          <cell r="AC384">
            <v>4914.1959999999999</v>
          </cell>
          <cell r="AD384">
            <v>7</v>
          </cell>
        </row>
        <row r="385">
          <cell r="A385">
            <v>944</v>
          </cell>
          <cell r="B385">
            <v>11</v>
          </cell>
          <cell r="D385" t="str">
            <v>Mook en Middelaar</v>
          </cell>
          <cell r="E385">
            <v>7796</v>
          </cell>
          <cell r="F385">
            <v>1693</v>
          </cell>
          <cell r="G385">
            <v>1786</v>
          </cell>
          <cell r="H385">
            <v>575</v>
          </cell>
          <cell r="I385">
            <v>760</v>
          </cell>
          <cell r="J385">
            <v>407.9</v>
          </cell>
          <cell r="K385">
            <v>75</v>
          </cell>
          <cell r="L385">
            <v>0.17647058823529413</v>
          </cell>
          <cell r="M385">
            <v>42.786158843421177</v>
          </cell>
          <cell r="N385">
            <v>454</v>
          </cell>
          <cell r="O385">
            <v>85</v>
          </cell>
          <cell r="P385">
            <v>3428</v>
          </cell>
          <cell r="Q385">
            <v>0</v>
          </cell>
          <cell r="R385">
            <v>198.4</v>
          </cell>
          <cell r="S385">
            <v>1738</v>
          </cell>
          <cell r="T385">
            <v>143</v>
          </cell>
          <cell r="U385">
            <v>1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950</v>
          </cell>
          <cell r="AB385">
            <v>1738</v>
          </cell>
          <cell r="AC385">
            <v>1436.568</v>
          </cell>
          <cell r="AD385">
            <v>4</v>
          </cell>
        </row>
        <row r="386">
          <cell r="A386">
            <v>946</v>
          </cell>
          <cell r="B386">
            <v>11</v>
          </cell>
          <cell r="D386" t="str">
            <v>Nederweert</v>
          </cell>
          <cell r="E386">
            <v>16751</v>
          </cell>
          <cell r="F386">
            <v>3591</v>
          </cell>
          <cell r="G386">
            <v>3259</v>
          </cell>
          <cell r="H386">
            <v>1098</v>
          </cell>
          <cell r="I386">
            <v>1880</v>
          </cell>
          <cell r="J386">
            <v>1171.8</v>
          </cell>
          <cell r="K386">
            <v>111</v>
          </cell>
          <cell r="L386">
            <v>0.24078091106290672</v>
          </cell>
          <cell r="M386">
            <v>60.177063524743822</v>
          </cell>
          <cell r="N386">
            <v>1032</v>
          </cell>
          <cell r="O386">
            <v>115</v>
          </cell>
          <cell r="P386">
            <v>7039</v>
          </cell>
          <cell r="Q386">
            <v>0</v>
          </cell>
          <cell r="R386">
            <v>0</v>
          </cell>
          <cell r="S386">
            <v>9981</v>
          </cell>
          <cell r="T386">
            <v>198</v>
          </cell>
          <cell r="U386">
            <v>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6360</v>
          </cell>
          <cell r="AB386">
            <v>9981</v>
          </cell>
          <cell r="AC386">
            <v>4235.0360000000001</v>
          </cell>
          <cell r="AD386">
            <v>7</v>
          </cell>
        </row>
        <row r="387">
          <cell r="A387">
            <v>951</v>
          </cell>
          <cell r="B387">
            <v>11</v>
          </cell>
          <cell r="D387" t="str">
            <v>Nuth</v>
          </cell>
          <cell r="E387">
            <v>15583</v>
          </cell>
          <cell r="F387">
            <v>2941</v>
          </cell>
          <cell r="G387">
            <v>3725</v>
          </cell>
          <cell r="H387">
            <v>1181</v>
          </cell>
          <cell r="I387">
            <v>2070</v>
          </cell>
          <cell r="J387">
            <v>1376.8</v>
          </cell>
          <cell r="K387">
            <v>185</v>
          </cell>
          <cell r="L387">
            <v>0.34579439252336447</v>
          </cell>
          <cell r="M387">
            <v>93.851107885669975</v>
          </cell>
          <cell r="N387">
            <v>1248</v>
          </cell>
          <cell r="O387">
            <v>175</v>
          </cell>
          <cell r="P387">
            <v>6967</v>
          </cell>
          <cell r="Q387">
            <v>0</v>
          </cell>
          <cell r="R387">
            <v>0</v>
          </cell>
          <cell r="S387">
            <v>3310</v>
          </cell>
          <cell r="T387">
            <v>3</v>
          </cell>
          <cell r="U387">
            <v>1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1920</v>
          </cell>
          <cell r="AB387">
            <v>3310</v>
          </cell>
          <cell r="AC387">
            <v>3563.0479999999998</v>
          </cell>
          <cell r="AD387">
            <v>5</v>
          </cell>
        </row>
        <row r="388">
          <cell r="A388">
            <v>881</v>
          </cell>
          <cell r="B388">
            <v>11</v>
          </cell>
          <cell r="D388" t="str">
            <v>Onderbanken</v>
          </cell>
          <cell r="E388">
            <v>7881</v>
          </cell>
          <cell r="F388">
            <v>1539</v>
          </cell>
          <cell r="G388">
            <v>1651</v>
          </cell>
          <cell r="H388">
            <v>544</v>
          </cell>
          <cell r="I388">
            <v>1100</v>
          </cell>
          <cell r="J388">
            <v>731.9</v>
          </cell>
          <cell r="K388">
            <v>142</v>
          </cell>
          <cell r="L388">
            <v>0.2886178861788618</v>
          </cell>
          <cell r="M388">
            <v>74.557418012206071</v>
          </cell>
          <cell r="N388">
            <v>838</v>
          </cell>
          <cell r="O388">
            <v>110</v>
          </cell>
          <cell r="P388">
            <v>3508</v>
          </cell>
          <cell r="Q388">
            <v>0</v>
          </cell>
          <cell r="R388">
            <v>0</v>
          </cell>
          <cell r="S388">
            <v>2116</v>
          </cell>
          <cell r="T388">
            <v>8</v>
          </cell>
          <cell r="U388">
            <v>1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550</v>
          </cell>
          <cell r="AB388">
            <v>2116</v>
          </cell>
          <cell r="AC388">
            <v>1733.751</v>
          </cell>
          <cell r="AD388">
            <v>4</v>
          </cell>
        </row>
        <row r="389">
          <cell r="A389">
            <v>1894</v>
          </cell>
          <cell r="B389">
            <v>11</v>
          </cell>
          <cell r="D389" t="str">
            <v>Peel en Maas</v>
          </cell>
          <cell r="E389">
            <v>43314</v>
          </cell>
          <cell r="F389">
            <v>9571</v>
          </cell>
          <cell r="G389">
            <v>8004</v>
          </cell>
          <cell r="H389">
            <v>2495</v>
          </cell>
          <cell r="I389">
            <v>4630</v>
          </cell>
          <cell r="J389">
            <v>2793.8999999999996</v>
          </cell>
          <cell r="K389">
            <v>333</v>
          </cell>
          <cell r="L389">
            <v>0.48755490483162517</v>
          </cell>
          <cell r="M389">
            <v>156.50437522254202</v>
          </cell>
          <cell r="N389">
            <v>2745</v>
          </cell>
          <cell r="O389">
            <v>925</v>
          </cell>
          <cell r="P389">
            <v>17930</v>
          </cell>
          <cell r="Q389">
            <v>57.42</v>
          </cell>
          <cell r="R389">
            <v>1645.6000000000001</v>
          </cell>
          <cell r="S389">
            <v>15933</v>
          </cell>
          <cell r="T389">
            <v>203</v>
          </cell>
          <cell r="U389">
            <v>1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16270</v>
          </cell>
          <cell r="AB389">
            <v>15933</v>
          </cell>
          <cell r="AC389">
            <v>10025.106</v>
          </cell>
          <cell r="AD389">
            <v>16</v>
          </cell>
        </row>
        <row r="390">
          <cell r="A390">
            <v>1669</v>
          </cell>
          <cell r="B390">
            <v>11</v>
          </cell>
          <cell r="D390" t="str">
            <v>Roerdalen</v>
          </cell>
          <cell r="E390">
            <v>20832</v>
          </cell>
          <cell r="F390">
            <v>3957</v>
          </cell>
          <cell r="G390">
            <v>4634</v>
          </cell>
          <cell r="H390">
            <v>1432</v>
          </cell>
          <cell r="I390">
            <v>2670</v>
          </cell>
          <cell r="J390">
            <v>1704</v>
          </cell>
          <cell r="K390">
            <v>252</v>
          </cell>
          <cell r="L390">
            <v>0.41860465116279072</v>
          </cell>
          <cell r="M390">
            <v>122.80568459537899</v>
          </cell>
          <cell r="N390">
            <v>1686</v>
          </cell>
          <cell r="O390">
            <v>205</v>
          </cell>
          <cell r="P390">
            <v>9508</v>
          </cell>
          <cell r="Q390">
            <v>0</v>
          </cell>
          <cell r="R390">
            <v>0</v>
          </cell>
          <cell r="S390">
            <v>8817</v>
          </cell>
          <cell r="T390">
            <v>56</v>
          </cell>
          <cell r="U390">
            <v>1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3620</v>
          </cell>
          <cell r="AB390">
            <v>8817</v>
          </cell>
          <cell r="AC390">
            <v>3593.52</v>
          </cell>
          <cell r="AD390">
            <v>11</v>
          </cell>
        </row>
        <row r="391">
          <cell r="A391">
            <v>957</v>
          </cell>
          <cell r="B391">
            <v>11</v>
          </cell>
          <cell r="D391" t="str">
            <v>Roermond</v>
          </cell>
          <cell r="E391">
            <v>56929</v>
          </cell>
          <cell r="F391">
            <v>11710</v>
          </cell>
          <cell r="G391">
            <v>10513</v>
          </cell>
          <cell r="H391">
            <v>3316</v>
          </cell>
          <cell r="I391">
            <v>9510</v>
          </cell>
          <cell r="J391">
            <v>6815.5</v>
          </cell>
          <cell r="K391">
            <v>1554</v>
          </cell>
          <cell r="L391">
            <v>0.81617647058823528</v>
          </cell>
          <cell r="M391">
            <v>597.80890851615254</v>
          </cell>
          <cell r="N391">
            <v>5926</v>
          </cell>
          <cell r="O391">
            <v>5235</v>
          </cell>
          <cell r="P391">
            <v>27474</v>
          </cell>
          <cell r="Q391">
            <v>1549.2199999999998</v>
          </cell>
          <cell r="R391">
            <v>3181.6000000000004</v>
          </cell>
          <cell r="S391">
            <v>6090</v>
          </cell>
          <cell r="T391">
            <v>1021</v>
          </cell>
          <cell r="U391">
            <v>1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77150</v>
          </cell>
          <cell r="AB391">
            <v>6090</v>
          </cell>
          <cell r="AC391">
            <v>39178.03</v>
          </cell>
          <cell r="AD391">
            <v>9</v>
          </cell>
        </row>
        <row r="392">
          <cell r="A392">
            <v>962</v>
          </cell>
          <cell r="B392">
            <v>11</v>
          </cell>
          <cell r="D392" t="str">
            <v>Schinnen</v>
          </cell>
          <cell r="E392">
            <v>12901</v>
          </cell>
          <cell r="F392">
            <v>2560</v>
          </cell>
          <cell r="G392">
            <v>2985</v>
          </cell>
          <cell r="H392">
            <v>971</v>
          </cell>
          <cell r="I392">
            <v>1510</v>
          </cell>
          <cell r="J392">
            <v>917.8</v>
          </cell>
          <cell r="K392">
            <v>180</v>
          </cell>
          <cell r="L392">
            <v>0.33962264150943394</v>
          </cell>
          <cell r="M392">
            <v>91.640421791407903</v>
          </cell>
          <cell r="N392">
            <v>1016</v>
          </cell>
          <cell r="O392">
            <v>130</v>
          </cell>
          <cell r="P392">
            <v>5709</v>
          </cell>
          <cell r="Q392">
            <v>0</v>
          </cell>
          <cell r="R392">
            <v>0</v>
          </cell>
          <cell r="S392">
            <v>2405</v>
          </cell>
          <cell r="T392">
            <v>6</v>
          </cell>
          <cell r="U392">
            <v>1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2000</v>
          </cell>
          <cell r="AB392">
            <v>2405</v>
          </cell>
          <cell r="AC392">
            <v>2771.4960000000001</v>
          </cell>
          <cell r="AD392">
            <v>3</v>
          </cell>
        </row>
        <row r="393">
          <cell r="A393">
            <v>965</v>
          </cell>
          <cell r="B393">
            <v>11</v>
          </cell>
          <cell r="D393" t="str">
            <v>Simpelveld</v>
          </cell>
          <cell r="E393">
            <v>10844</v>
          </cell>
          <cell r="F393">
            <v>2034</v>
          </cell>
          <cell r="G393">
            <v>2523</v>
          </cell>
          <cell r="H393">
            <v>835</v>
          </cell>
          <cell r="I393">
            <v>1490</v>
          </cell>
          <cell r="J393">
            <v>964.69999999999993</v>
          </cell>
          <cell r="K393">
            <v>135</v>
          </cell>
          <cell r="L393">
            <v>0.27835051546391754</v>
          </cell>
          <cell r="M393">
            <v>71.349408747731047</v>
          </cell>
          <cell r="N393">
            <v>919</v>
          </cell>
          <cell r="O393">
            <v>60</v>
          </cell>
          <cell r="P393">
            <v>5032</v>
          </cell>
          <cell r="Q393">
            <v>0</v>
          </cell>
          <cell r="R393">
            <v>0</v>
          </cell>
          <cell r="S393">
            <v>1603</v>
          </cell>
          <cell r="T393">
            <v>0</v>
          </cell>
          <cell r="U393">
            <v>1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1690</v>
          </cell>
          <cell r="AB393">
            <v>1603</v>
          </cell>
          <cell r="AC393">
            <v>3424.9560000000001</v>
          </cell>
          <cell r="AD393">
            <v>3</v>
          </cell>
        </row>
        <row r="394">
          <cell r="A394">
            <v>1883</v>
          </cell>
          <cell r="B394">
            <v>11</v>
          </cell>
          <cell r="D394" t="str">
            <v>Sittard-Geleen</v>
          </cell>
          <cell r="E394">
            <v>93691</v>
          </cell>
          <cell r="F394">
            <v>18050</v>
          </cell>
          <cell r="G394">
            <v>19305</v>
          </cell>
          <cell r="H394">
            <v>6576</v>
          </cell>
          <cell r="I394">
            <v>15690</v>
          </cell>
          <cell r="J394">
            <v>11110.8</v>
          </cell>
          <cell r="K394">
            <v>2534</v>
          </cell>
          <cell r="L394">
            <v>0.87864077669902918</v>
          </cell>
          <cell r="M394">
            <v>914.76965825022353</v>
          </cell>
          <cell r="N394">
            <v>10691</v>
          </cell>
          <cell r="O394">
            <v>3325</v>
          </cell>
          <cell r="P394">
            <v>46009</v>
          </cell>
          <cell r="Q394">
            <v>2760.12</v>
          </cell>
          <cell r="R394">
            <v>5490.4000000000005</v>
          </cell>
          <cell r="S394">
            <v>7899</v>
          </cell>
          <cell r="T394">
            <v>160</v>
          </cell>
          <cell r="U394">
            <v>1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137450</v>
          </cell>
          <cell r="AB394">
            <v>7899</v>
          </cell>
          <cell r="AC394">
            <v>65848.895999999993</v>
          </cell>
          <cell r="AD394">
            <v>7</v>
          </cell>
        </row>
        <row r="395">
          <cell r="A395">
            <v>971</v>
          </cell>
          <cell r="B395">
            <v>11</v>
          </cell>
          <cell r="D395" t="str">
            <v>Stein</v>
          </cell>
          <cell r="E395">
            <v>25390</v>
          </cell>
          <cell r="F395">
            <v>4820</v>
          </cell>
          <cell r="G395">
            <v>5744</v>
          </cell>
          <cell r="H395">
            <v>1757</v>
          </cell>
          <cell r="I395">
            <v>3320</v>
          </cell>
          <cell r="J395">
            <v>2157.6</v>
          </cell>
          <cell r="K395">
            <v>304</v>
          </cell>
          <cell r="L395">
            <v>0.46483180428134557</v>
          </cell>
          <cell r="M395">
            <v>144.57726929290737</v>
          </cell>
          <cell r="N395">
            <v>2194</v>
          </cell>
          <cell r="O395">
            <v>335</v>
          </cell>
          <cell r="P395">
            <v>11422</v>
          </cell>
          <cell r="Q395">
            <v>0</v>
          </cell>
          <cell r="R395">
            <v>1070.4000000000001</v>
          </cell>
          <cell r="S395">
            <v>2109</v>
          </cell>
          <cell r="T395">
            <v>171</v>
          </cell>
          <cell r="U395">
            <v>1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14940</v>
          </cell>
          <cell r="AB395">
            <v>2109</v>
          </cell>
          <cell r="AC395">
            <v>10019.888000000001</v>
          </cell>
          <cell r="AD395">
            <v>3</v>
          </cell>
        </row>
        <row r="396">
          <cell r="A396">
            <v>981</v>
          </cell>
          <cell r="B396">
            <v>11</v>
          </cell>
          <cell r="D396" t="str">
            <v>Vaals</v>
          </cell>
          <cell r="E396">
            <v>9685</v>
          </cell>
          <cell r="F396">
            <v>1579</v>
          </cell>
          <cell r="G396">
            <v>2428</v>
          </cell>
          <cell r="H396">
            <v>757</v>
          </cell>
          <cell r="I396">
            <v>1810</v>
          </cell>
          <cell r="J396">
            <v>1243.5</v>
          </cell>
          <cell r="K396">
            <v>303</v>
          </cell>
          <cell r="L396">
            <v>0.46401225114854516</v>
          </cell>
          <cell r="M396">
            <v>144.16342339852642</v>
          </cell>
          <cell r="N396">
            <v>886</v>
          </cell>
          <cell r="O396">
            <v>120</v>
          </cell>
          <cell r="P396">
            <v>5050</v>
          </cell>
          <cell r="Q396">
            <v>0</v>
          </cell>
          <cell r="R396">
            <v>0</v>
          </cell>
          <cell r="S396">
            <v>2389</v>
          </cell>
          <cell r="T396">
            <v>1</v>
          </cell>
          <cell r="U396">
            <v>1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3110</v>
          </cell>
          <cell r="AB396">
            <v>2389</v>
          </cell>
          <cell r="AC396">
            <v>5387.415</v>
          </cell>
          <cell r="AD396">
            <v>6</v>
          </cell>
        </row>
        <row r="397">
          <cell r="A397">
            <v>994</v>
          </cell>
          <cell r="B397">
            <v>11</v>
          </cell>
          <cell r="D397" t="str">
            <v>Valkenburg aan de Geul</v>
          </cell>
          <cell r="E397">
            <v>16675</v>
          </cell>
          <cell r="F397">
            <v>2889</v>
          </cell>
          <cell r="G397">
            <v>4332</v>
          </cell>
          <cell r="H397">
            <v>1428</v>
          </cell>
          <cell r="I397">
            <v>2670</v>
          </cell>
          <cell r="J397">
            <v>1802.6999999999998</v>
          </cell>
          <cell r="K397">
            <v>300</v>
          </cell>
          <cell r="L397">
            <v>0.46153846153846156</v>
          </cell>
          <cell r="M397">
            <v>142.92081747553732</v>
          </cell>
          <cell r="N397">
            <v>1425</v>
          </cell>
          <cell r="O397">
            <v>150</v>
          </cell>
          <cell r="P397">
            <v>8251</v>
          </cell>
          <cell r="Q397">
            <v>1121.04</v>
          </cell>
          <cell r="R397">
            <v>395.20000000000005</v>
          </cell>
          <cell r="S397">
            <v>3673</v>
          </cell>
          <cell r="T397">
            <v>19</v>
          </cell>
          <cell r="U397">
            <v>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3540</v>
          </cell>
          <cell r="AB397">
            <v>3673</v>
          </cell>
          <cell r="AC397">
            <v>5446.6440000000002</v>
          </cell>
          <cell r="AD397">
            <v>6</v>
          </cell>
        </row>
        <row r="398">
          <cell r="A398">
            <v>983</v>
          </cell>
          <cell r="B398">
            <v>11</v>
          </cell>
          <cell r="D398" t="str">
            <v>Venlo</v>
          </cell>
          <cell r="E398">
            <v>100428</v>
          </cell>
          <cell r="F398">
            <v>21092</v>
          </cell>
          <cell r="G398">
            <v>19151</v>
          </cell>
          <cell r="H398">
            <v>6273</v>
          </cell>
          <cell r="I398">
            <v>15780</v>
          </cell>
          <cell r="J398">
            <v>11101.4</v>
          </cell>
          <cell r="K398">
            <v>2442</v>
          </cell>
          <cell r="L398">
            <v>0.87464183381088823</v>
          </cell>
          <cell r="M398">
            <v>885.80621663208899</v>
          </cell>
          <cell r="N398">
            <v>8561</v>
          </cell>
          <cell r="O398">
            <v>8360</v>
          </cell>
          <cell r="P398">
            <v>46918</v>
          </cell>
          <cell r="Q398">
            <v>4758.9399999999996</v>
          </cell>
          <cell r="R398">
            <v>4876.8</v>
          </cell>
          <cell r="S398">
            <v>12453</v>
          </cell>
          <cell r="T398">
            <v>446</v>
          </cell>
          <cell r="U398">
            <v>1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142880</v>
          </cell>
          <cell r="AB398">
            <v>12453</v>
          </cell>
          <cell r="AC398">
            <v>74062.237999999998</v>
          </cell>
          <cell r="AD398">
            <v>14</v>
          </cell>
        </row>
        <row r="399">
          <cell r="A399">
            <v>984</v>
          </cell>
          <cell r="B399">
            <v>11</v>
          </cell>
          <cell r="D399" t="str">
            <v>Venray</v>
          </cell>
          <cell r="E399">
            <v>43112</v>
          </cell>
          <cell r="F399">
            <v>9880</v>
          </cell>
          <cell r="G399">
            <v>7591</v>
          </cell>
          <cell r="H399">
            <v>2398</v>
          </cell>
          <cell r="I399">
            <v>5240</v>
          </cell>
          <cell r="J399">
            <v>3388.6</v>
          </cell>
          <cell r="K399">
            <v>682</v>
          </cell>
          <cell r="L399">
            <v>0.66085271317829453</v>
          </cell>
          <cell r="M399">
            <v>292.00642408687969</v>
          </cell>
          <cell r="N399">
            <v>3761</v>
          </cell>
          <cell r="O399">
            <v>2555</v>
          </cell>
          <cell r="P399">
            <v>18814</v>
          </cell>
          <cell r="Q399">
            <v>451.84000000000003</v>
          </cell>
          <cell r="R399">
            <v>1932.8000000000002</v>
          </cell>
          <cell r="S399">
            <v>16331</v>
          </cell>
          <cell r="T399">
            <v>169</v>
          </cell>
          <cell r="U399">
            <v>1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42240</v>
          </cell>
          <cell r="AB399">
            <v>16331</v>
          </cell>
          <cell r="AC399">
            <v>18162.234</v>
          </cell>
          <cell r="AD399">
            <v>13</v>
          </cell>
        </row>
        <row r="400">
          <cell r="A400">
            <v>986</v>
          </cell>
          <cell r="B400">
            <v>11</v>
          </cell>
          <cell r="D400" t="str">
            <v>Voerendaal</v>
          </cell>
          <cell r="E400">
            <v>12454</v>
          </cell>
          <cell r="F400">
            <v>2396</v>
          </cell>
          <cell r="G400">
            <v>2997</v>
          </cell>
          <cell r="H400">
            <v>982</v>
          </cell>
          <cell r="I400">
            <v>1440</v>
          </cell>
          <cell r="J400">
            <v>866.4</v>
          </cell>
          <cell r="K400">
            <v>148</v>
          </cell>
          <cell r="L400">
            <v>0.2971887550200803</v>
          </cell>
          <cell r="M400">
            <v>77.290780405398166</v>
          </cell>
          <cell r="N400">
            <v>905</v>
          </cell>
          <cell r="O400">
            <v>100</v>
          </cell>
          <cell r="P400">
            <v>5589</v>
          </cell>
          <cell r="Q400">
            <v>0</v>
          </cell>
          <cell r="R400">
            <v>0</v>
          </cell>
          <cell r="S400">
            <v>3151</v>
          </cell>
          <cell r="T400">
            <v>1</v>
          </cell>
          <cell r="U400">
            <v>1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1150</v>
          </cell>
          <cell r="AB400">
            <v>3151</v>
          </cell>
          <cell r="AC400">
            <v>2936.8319999999999</v>
          </cell>
          <cell r="AD400">
            <v>6</v>
          </cell>
        </row>
        <row r="401">
          <cell r="A401">
            <v>988</v>
          </cell>
          <cell r="B401">
            <v>11</v>
          </cell>
          <cell r="D401" t="str">
            <v>Weert</v>
          </cell>
          <cell r="E401">
            <v>48721</v>
          </cell>
          <cell r="F401">
            <v>10132</v>
          </cell>
          <cell r="G401">
            <v>10092</v>
          </cell>
          <cell r="H401">
            <v>3304</v>
          </cell>
          <cell r="I401">
            <v>6720</v>
          </cell>
          <cell r="J401">
            <v>4417.2</v>
          </cell>
          <cell r="K401">
            <v>817</v>
          </cell>
          <cell r="L401">
            <v>0.70008568980291341</v>
          </cell>
          <cell r="M401">
            <v>341.69072413506154</v>
          </cell>
          <cell r="N401">
            <v>3782</v>
          </cell>
          <cell r="O401">
            <v>3390</v>
          </cell>
          <cell r="P401">
            <v>21974</v>
          </cell>
          <cell r="Q401">
            <v>1192.0999999999999</v>
          </cell>
          <cell r="R401">
            <v>2939.2000000000003</v>
          </cell>
          <cell r="S401">
            <v>10440</v>
          </cell>
          <cell r="T401">
            <v>113</v>
          </cell>
          <cell r="U401">
            <v>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53620</v>
          </cell>
          <cell r="AB401">
            <v>10440</v>
          </cell>
          <cell r="AC401">
            <v>28600.776000000002</v>
          </cell>
          <cell r="AD401">
            <v>8</v>
          </cell>
        </row>
        <row r="402">
          <cell r="A402">
            <v>34</v>
          </cell>
          <cell r="B402">
            <v>12</v>
          </cell>
          <cell r="D402" t="str">
            <v>Almere</v>
          </cell>
          <cell r="E402">
            <v>196013</v>
          </cell>
          <cell r="F402">
            <v>53094</v>
          </cell>
          <cell r="G402">
            <v>17839</v>
          </cell>
          <cell r="H402">
            <v>5070</v>
          </cell>
          <cell r="I402">
            <v>21380</v>
          </cell>
          <cell r="J402">
            <v>13546</v>
          </cell>
          <cell r="K402">
            <v>5255</v>
          </cell>
          <cell r="L402">
            <v>0.93755575379125777</v>
          </cell>
          <cell r="M402">
            <v>1725.4336626030965</v>
          </cell>
          <cell r="N402">
            <v>15731</v>
          </cell>
          <cell r="O402">
            <v>38930</v>
          </cell>
          <cell r="P402">
            <v>82369</v>
          </cell>
          <cell r="Q402">
            <v>4945.08</v>
          </cell>
          <cell r="R402">
            <v>9984.8000000000011</v>
          </cell>
          <cell r="S402">
            <v>12923</v>
          </cell>
          <cell r="T402">
            <v>2070</v>
          </cell>
          <cell r="U402">
            <v>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266350</v>
          </cell>
          <cell r="AB402">
            <v>15895.289999999999</v>
          </cell>
          <cell r="AC402">
            <v>121583.67999999999</v>
          </cell>
          <cell r="AD402">
            <v>6</v>
          </cell>
        </row>
        <row r="403">
          <cell r="A403">
            <v>303</v>
          </cell>
          <cell r="B403">
            <v>12</v>
          </cell>
          <cell r="D403" t="str">
            <v>Dronten</v>
          </cell>
          <cell r="E403">
            <v>40413</v>
          </cell>
          <cell r="F403">
            <v>10519</v>
          </cell>
          <cell r="G403">
            <v>6245</v>
          </cell>
          <cell r="H403">
            <v>2023</v>
          </cell>
          <cell r="I403">
            <v>4170</v>
          </cell>
          <cell r="J403">
            <v>2433.6</v>
          </cell>
          <cell r="K403">
            <v>574</v>
          </cell>
          <cell r="L403">
            <v>0.62121212121212122</v>
          </cell>
          <cell r="M403">
            <v>251.33521719888196</v>
          </cell>
          <cell r="N403">
            <v>2438</v>
          </cell>
          <cell r="O403">
            <v>1740</v>
          </cell>
          <cell r="P403">
            <v>17617</v>
          </cell>
          <cell r="Q403">
            <v>368.28</v>
          </cell>
          <cell r="R403">
            <v>1875.2</v>
          </cell>
          <cell r="S403">
            <v>33375</v>
          </cell>
          <cell r="T403">
            <v>5753</v>
          </cell>
          <cell r="U403">
            <v>1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24100</v>
          </cell>
          <cell r="AB403">
            <v>34042.5</v>
          </cell>
          <cell r="AC403">
            <v>13196.64</v>
          </cell>
          <cell r="AD403">
            <v>10</v>
          </cell>
        </row>
        <row r="404">
          <cell r="A404">
            <v>995</v>
          </cell>
          <cell r="B404">
            <v>12</v>
          </cell>
          <cell r="D404" t="str">
            <v>Lelystad</v>
          </cell>
          <cell r="E404">
            <v>76142</v>
          </cell>
          <cell r="F404">
            <v>19170</v>
          </cell>
          <cell r="G404">
            <v>10746</v>
          </cell>
          <cell r="H404">
            <v>2460</v>
          </cell>
          <cell r="I404">
            <v>10200</v>
          </cell>
          <cell r="J404">
            <v>6941.6</v>
          </cell>
          <cell r="K404">
            <v>1999</v>
          </cell>
          <cell r="L404">
            <v>0.85100042571306944</v>
          </cell>
          <cell r="M404">
            <v>744.22992868131132</v>
          </cell>
          <cell r="N404">
            <v>7415</v>
          </cell>
          <cell r="O404">
            <v>10800</v>
          </cell>
          <cell r="P404">
            <v>33562</v>
          </cell>
          <cell r="Q404">
            <v>3974.92</v>
          </cell>
          <cell r="R404">
            <v>2933.6000000000004</v>
          </cell>
          <cell r="S404">
            <v>23059</v>
          </cell>
          <cell r="T404">
            <v>2828</v>
          </cell>
          <cell r="U404">
            <v>1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84280</v>
          </cell>
          <cell r="AB404">
            <v>26056.67</v>
          </cell>
          <cell r="AC404">
            <v>43727.728000000003</v>
          </cell>
          <cell r="AD404">
            <v>6</v>
          </cell>
        </row>
        <row r="405">
          <cell r="A405">
            <v>171</v>
          </cell>
          <cell r="B405">
            <v>12</v>
          </cell>
          <cell r="D405" t="str">
            <v>Noordoostpolder</v>
          </cell>
          <cell r="E405">
            <v>46356</v>
          </cell>
          <cell r="F405">
            <v>12259</v>
          </cell>
          <cell r="G405">
            <v>7130</v>
          </cell>
          <cell r="H405">
            <v>2164</v>
          </cell>
          <cell r="I405">
            <v>5650</v>
          </cell>
          <cell r="J405">
            <v>3697.5</v>
          </cell>
          <cell r="K405">
            <v>648</v>
          </cell>
          <cell r="L405">
            <v>0.64929859719438876</v>
          </cell>
          <cell r="M405">
            <v>279.29956230242766</v>
          </cell>
          <cell r="N405">
            <v>3023</v>
          </cell>
          <cell r="O405">
            <v>1620</v>
          </cell>
          <cell r="P405">
            <v>19680</v>
          </cell>
          <cell r="Q405">
            <v>1904.24</v>
          </cell>
          <cell r="R405">
            <v>2652.8</v>
          </cell>
          <cell r="S405">
            <v>46009</v>
          </cell>
          <cell r="T405">
            <v>2863</v>
          </cell>
          <cell r="U405">
            <v>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35480</v>
          </cell>
          <cell r="AB405">
            <v>46929.18</v>
          </cell>
          <cell r="AC405">
            <v>13862.75</v>
          </cell>
          <cell r="AD405">
            <v>15</v>
          </cell>
        </row>
        <row r="406">
          <cell r="A406">
            <v>184</v>
          </cell>
          <cell r="B406">
            <v>12</v>
          </cell>
          <cell r="D406" t="str">
            <v>Urk</v>
          </cell>
          <cell r="E406">
            <v>19470</v>
          </cell>
          <cell r="F406">
            <v>7527</v>
          </cell>
          <cell r="G406">
            <v>1645</v>
          </cell>
          <cell r="H406">
            <v>498</v>
          </cell>
          <cell r="I406">
            <v>1250</v>
          </cell>
          <cell r="J406">
            <v>650.4</v>
          </cell>
          <cell r="K406">
            <v>98</v>
          </cell>
          <cell r="L406">
            <v>0.21875</v>
          </cell>
          <cell r="M406">
            <v>53.996633738400341</v>
          </cell>
          <cell r="N406">
            <v>817</v>
          </cell>
          <cell r="O406">
            <v>230</v>
          </cell>
          <cell r="P406">
            <v>5823</v>
          </cell>
          <cell r="Q406">
            <v>0</v>
          </cell>
          <cell r="R406">
            <v>380</v>
          </cell>
          <cell r="S406">
            <v>1152</v>
          </cell>
          <cell r="T406">
            <v>37</v>
          </cell>
          <cell r="U406">
            <v>1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13530</v>
          </cell>
          <cell r="AB406">
            <v>1382.3999999999999</v>
          </cell>
          <cell r="AC406">
            <v>5804.1279999999997</v>
          </cell>
          <cell r="AD406">
            <v>1</v>
          </cell>
        </row>
        <row r="407">
          <cell r="A407">
            <v>50</v>
          </cell>
          <cell r="B407">
            <v>12</v>
          </cell>
          <cell r="D407" t="str">
            <v>Zeewolde</v>
          </cell>
          <cell r="E407">
            <v>21499</v>
          </cell>
          <cell r="F407">
            <v>6304</v>
          </cell>
          <cell r="G407">
            <v>2323</v>
          </cell>
          <cell r="H407">
            <v>723</v>
          </cell>
          <cell r="I407">
            <v>1710</v>
          </cell>
          <cell r="J407">
            <v>790.5</v>
          </cell>
          <cell r="K407">
            <v>236</v>
          </cell>
          <cell r="L407">
            <v>0.40273037542662116</v>
          </cell>
          <cell r="M407">
            <v>115.99344378012925</v>
          </cell>
          <cell r="N407">
            <v>1076</v>
          </cell>
          <cell r="O407">
            <v>420</v>
          </cell>
          <cell r="P407">
            <v>8196</v>
          </cell>
          <cell r="Q407">
            <v>0</v>
          </cell>
          <cell r="R407">
            <v>556</v>
          </cell>
          <cell r="S407">
            <v>24764</v>
          </cell>
          <cell r="T407">
            <v>2122</v>
          </cell>
          <cell r="U407">
            <v>1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9770</v>
          </cell>
          <cell r="AB407">
            <v>25754.560000000001</v>
          </cell>
          <cell r="AC407">
            <v>7282.44</v>
          </cell>
          <cell r="AD407">
            <v>6</v>
          </cell>
        </row>
      </sheetData>
      <sheetData sheetId="3">
        <row r="2">
          <cell r="A2" t="str">
            <v>CBS</v>
          </cell>
        </row>
        <row r="3">
          <cell r="A3">
            <v>361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234"/>
  <sheetViews>
    <sheetView zoomScaleNormal="100" workbookViewId="0">
      <selection activeCell="B2" sqref="B2"/>
    </sheetView>
  </sheetViews>
  <sheetFormatPr defaultColWidth="9.109375" defaultRowHeight="13.8" x14ac:dyDescent="0.3"/>
  <cols>
    <col min="1" max="1" width="3.6640625" style="8" customWidth="1"/>
    <col min="2" max="2" width="2.6640625" style="8" customWidth="1"/>
    <col min="3" max="5" width="9.109375" style="8"/>
    <col min="6" max="6" width="11" style="8" customWidth="1"/>
    <col min="7" max="7" width="8.6640625" style="8" customWidth="1"/>
    <col min="8" max="9" width="16.88671875" style="8" customWidth="1"/>
    <col min="10" max="11" width="15.5546875" style="8" customWidth="1"/>
    <col min="12" max="12" width="2.6640625" style="8" customWidth="1"/>
    <col min="13" max="13" width="10.6640625" style="8" customWidth="1"/>
    <col min="14" max="14" width="9.109375" style="8"/>
    <col min="15" max="15" width="9.33203125" style="8" bestFit="1" customWidth="1"/>
    <col min="16" max="16" width="10" style="8" customWidth="1"/>
    <col min="17" max="17" width="8.109375" style="8" customWidth="1"/>
    <col min="18" max="16384" width="9.109375" style="8"/>
  </cols>
  <sheetData>
    <row r="3" spans="3:10" ht="15.6" x14ac:dyDescent="0.3">
      <c r="C3" s="9" t="s">
        <v>407</v>
      </c>
    </row>
    <row r="4" spans="3:10" ht="15.6" x14ac:dyDescent="0.3">
      <c r="C4" s="9"/>
    </row>
    <row r="6" spans="3:10" x14ac:dyDescent="0.3">
      <c r="C6" s="8" t="s">
        <v>556</v>
      </c>
      <c r="J6" s="10" t="s">
        <v>547</v>
      </c>
    </row>
    <row r="7" spans="3:10" x14ac:dyDescent="0.3">
      <c r="C7" s="8" t="s">
        <v>408</v>
      </c>
      <c r="J7" s="11"/>
    </row>
    <row r="8" spans="3:10" ht="15.6" x14ac:dyDescent="0.3">
      <c r="C8" s="9"/>
    </row>
    <row r="9" spans="3:10" x14ac:dyDescent="0.3">
      <c r="C9" s="8" t="s">
        <v>751</v>
      </c>
      <c r="H9" s="43">
        <v>41789</v>
      </c>
    </row>
    <row r="10" spans="3:10" x14ac:dyDescent="0.3">
      <c r="C10" s="8" t="s">
        <v>924</v>
      </c>
    </row>
    <row r="12" spans="3:10" x14ac:dyDescent="0.3">
      <c r="C12" s="8" t="s">
        <v>962</v>
      </c>
    </row>
    <row r="13" spans="3:10" x14ac:dyDescent="0.3">
      <c r="C13" s="8" t="s">
        <v>963</v>
      </c>
    </row>
    <row r="14" spans="3:10" x14ac:dyDescent="0.3">
      <c r="C14" s="8" t="s">
        <v>964</v>
      </c>
    </row>
    <row r="15" spans="3:10" x14ac:dyDescent="0.3">
      <c r="C15" s="8" t="s">
        <v>965</v>
      </c>
    </row>
    <row r="16" spans="3:10" x14ac:dyDescent="0.3">
      <c r="C16" s="8" t="s">
        <v>966</v>
      </c>
    </row>
    <row r="18" spans="3:3" x14ac:dyDescent="0.3">
      <c r="C18" s="8" t="s">
        <v>967</v>
      </c>
    </row>
    <row r="19" spans="3:3" x14ac:dyDescent="0.3">
      <c r="C19" s="8" t="s">
        <v>968</v>
      </c>
    </row>
    <row r="20" spans="3:3" x14ac:dyDescent="0.3">
      <c r="C20" s="8" t="s">
        <v>969</v>
      </c>
    </row>
    <row r="21" spans="3:3" x14ac:dyDescent="0.3">
      <c r="C21" s="8" t="s">
        <v>970</v>
      </c>
    </row>
    <row r="22" spans="3:3" x14ac:dyDescent="0.3">
      <c r="C22" s="8" t="s">
        <v>971</v>
      </c>
    </row>
    <row r="23" spans="3:3" x14ac:dyDescent="0.3">
      <c r="C23" s="8" t="s">
        <v>972</v>
      </c>
    </row>
    <row r="24" spans="3:3" x14ac:dyDescent="0.3">
      <c r="C24" s="8" t="s">
        <v>973</v>
      </c>
    </row>
    <row r="25" spans="3:3" x14ac:dyDescent="0.3">
      <c r="C25" s="8" t="s">
        <v>974</v>
      </c>
    </row>
    <row r="26" spans="3:3" x14ac:dyDescent="0.3">
      <c r="C26" s="8" t="s">
        <v>975</v>
      </c>
    </row>
    <row r="28" spans="3:3" x14ac:dyDescent="0.3">
      <c r="C28" s="12" t="s">
        <v>954</v>
      </c>
    </row>
    <row r="29" spans="3:3" x14ac:dyDescent="0.3">
      <c r="C29" s="8" t="s">
        <v>976</v>
      </c>
    </row>
    <row r="30" spans="3:3" x14ac:dyDescent="0.3">
      <c r="C30" s="8" t="s">
        <v>977</v>
      </c>
    </row>
    <row r="31" spans="3:3" x14ac:dyDescent="0.3">
      <c r="C31" s="8" t="s">
        <v>978</v>
      </c>
    </row>
    <row r="32" spans="3:3" x14ac:dyDescent="0.3">
      <c r="C32" s="8" t="s">
        <v>979</v>
      </c>
    </row>
    <row r="33" spans="3:15" x14ac:dyDescent="0.3">
      <c r="C33" s="8" t="s">
        <v>980</v>
      </c>
    </row>
    <row r="34" spans="3:15" x14ac:dyDescent="0.3">
      <c r="C34" s="8" t="s">
        <v>981</v>
      </c>
    </row>
    <row r="35" spans="3:15" x14ac:dyDescent="0.3">
      <c r="C35" s="8" t="s">
        <v>982</v>
      </c>
    </row>
    <row r="36" spans="3:15" x14ac:dyDescent="0.3">
      <c r="C36" s="8" t="s">
        <v>983</v>
      </c>
    </row>
    <row r="37" spans="3:15" x14ac:dyDescent="0.3">
      <c r="C37" s="8" t="s">
        <v>984</v>
      </c>
    </row>
    <row r="38" spans="3:15" x14ac:dyDescent="0.3">
      <c r="C38" s="8" t="s">
        <v>985</v>
      </c>
    </row>
    <row r="39" spans="3:15" x14ac:dyDescent="0.3">
      <c r="C39" s="8" t="s">
        <v>986</v>
      </c>
    </row>
    <row r="40" spans="3:15" x14ac:dyDescent="0.3">
      <c r="C40" s="8" t="s">
        <v>987</v>
      </c>
    </row>
    <row r="41" spans="3:15" x14ac:dyDescent="0.3">
      <c r="C41" s="8" t="s">
        <v>988</v>
      </c>
    </row>
    <row r="42" spans="3:15" x14ac:dyDescent="0.3">
      <c r="C42" s="8" t="s">
        <v>1010</v>
      </c>
    </row>
    <row r="43" spans="3:15" x14ac:dyDescent="0.3">
      <c r="C43" s="8" t="s">
        <v>1013</v>
      </c>
    </row>
    <row r="44" spans="3:15" x14ac:dyDescent="0.3">
      <c r="C44" s="8" t="s">
        <v>1014</v>
      </c>
    </row>
    <row r="46" spans="3:15" x14ac:dyDescent="0.3">
      <c r="C46" s="12" t="s">
        <v>955</v>
      </c>
    </row>
    <row r="47" spans="3:15" x14ac:dyDescent="0.3">
      <c r="C47" s="8" t="s">
        <v>753</v>
      </c>
    </row>
    <row r="48" spans="3:15" x14ac:dyDescent="0.3">
      <c r="O48"/>
    </row>
    <row r="49" spans="3:19" x14ac:dyDescent="0.3">
      <c r="C49" s="8" t="s">
        <v>752</v>
      </c>
    </row>
    <row r="50" spans="3:19" x14ac:dyDescent="0.3">
      <c r="C50" s="8" t="s">
        <v>989</v>
      </c>
    </row>
    <row r="51" spans="3:19" x14ac:dyDescent="0.3">
      <c r="C51" s="8" t="s">
        <v>990</v>
      </c>
    </row>
    <row r="53" spans="3:19" x14ac:dyDescent="0.3">
      <c r="C53" s="8" t="s">
        <v>991</v>
      </c>
    </row>
    <row r="54" spans="3:19" x14ac:dyDescent="0.3">
      <c r="C54" s="8" t="s">
        <v>992</v>
      </c>
    </row>
    <row r="55" spans="3:19" x14ac:dyDescent="0.3">
      <c r="C55" s="8" t="s">
        <v>993</v>
      </c>
    </row>
    <row r="56" spans="3:19" x14ac:dyDescent="0.3">
      <c r="C56" s="8" t="s">
        <v>994</v>
      </c>
    </row>
    <row r="57" spans="3:19" x14ac:dyDescent="0.3">
      <c r="C57" s="8" t="s">
        <v>995</v>
      </c>
    </row>
    <row r="58" spans="3:19" x14ac:dyDescent="0.3">
      <c r="J58" s="11"/>
    </row>
    <row r="59" spans="3:19" ht="15.6" x14ac:dyDescent="0.3">
      <c r="C59" s="9" t="s">
        <v>754</v>
      </c>
    </row>
    <row r="60" spans="3:19" x14ac:dyDescent="0.3">
      <c r="C60" s="8" t="s">
        <v>410</v>
      </c>
    </row>
    <row r="61" spans="3:19" x14ac:dyDescent="0.3">
      <c r="C61" s="8" t="s">
        <v>411</v>
      </c>
      <c r="P61" s="13"/>
      <c r="Q61" s="13"/>
      <c r="S61" s="13"/>
    </row>
    <row r="62" spans="3:19" x14ac:dyDescent="0.3">
      <c r="C62" s="8" t="s">
        <v>412</v>
      </c>
      <c r="P62" s="13"/>
      <c r="Q62" s="13"/>
      <c r="S62" s="13"/>
    </row>
    <row r="63" spans="3:19" x14ac:dyDescent="0.3">
      <c r="C63" s="8" t="s">
        <v>413</v>
      </c>
      <c r="P63" s="13"/>
      <c r="Q63" s="13"/>
      <c r="S63" s="13"/>
    </row>
    <row r="64" spans="3:19" x14ac:dyDescent="0.3">
      <c r="C64" s="8" t="s">
        <v>414</v>
      </c>
      <c r="P64" s="13"/>
      <c r="Q64" s="13"/>
      <c r="S64" s="13"/>
    </row>
    <row r="65" spans="3:19" x14ac:dyDescent="0.3">
      <c r="C65" s="8" t="s">
        <v>415</v>
      </c>
      <c r="P65" s="13"/>
      <c r="Q65" s="13"/>
      <c r="S65" s="13"/>
    </row>
    <row r="66" spans="3:19" x14ac:dyDescent="0.3">
      <c r="C66" s="8" t="s">
        <v>416</v>
      </c>
      <c r="P66" s="13"/>
      <c r="Q66" s="13"/>
      <c r="R66" s="13"/>
      <c r="S66" s="13"/>
    </row>
    <row r="67" spans="3:19" x14ac:dyDescent="0.3">
      <c r="C67" s="8" t="s">
        <v>417</v>
      </c>
      <c r="P67" s="13"/>
      <c r="Q67" s="13"/>
      <c r="R67" s="13"/>
      <c r="S67" s="13"/>
    </row>
    <row r="68" spans="3:19" x14ac:dyDescent="0.3">
      <c r="P68" s="13"/>
      <c r="Q68" s="13"/>
      <c r="R68" s="13"/>
      <c r="S68" s="13"/>
    </row>
    <row r="69" spans="3:19" x14ac:dyDescent="0.3">
      <c r="C69" s="12" t="s">
        <v>418</v>
      </c>
      <c r="P69" s="13"/>
      <c r="Q69" s="13"/>
      <c r="R69" s="13"/>
      <c r="S69" s="13"/>
    </row>
    <row r="70" spans="3:19" x14ac:dyDescent="0.3">
      <c r="C70" s="12" t="s">
        <v>419</v>
      </c>
      <c r="P70" s="13"/>
      <c r="Q70" s="13"/>
      <c r="R70" s="13"/>
    </row>
    <row r="71" spans="3:19" x14ac:dyDescent="0.3">
      <c r="C71" s="12" t="s">
        <v>420</v>
      </c>
      <c r="P71" s="13"/>
      <c r="Q71" s="13"/>
      <c r="R71" s="13"/>
    </row>
    <row r="72" spans="3:19" x14ac:dyDescent="0.3">
      <c r="C72" s="12" t="s">
        <v>421</v>
      </c>
      <c r="Q72" s="13"/>
    </row>
    <row r="73" spans="3:19" x14ac:dyDescent="0.3">
      <c r="C73" s="12" t="s">
        <v>422</v>
      </c>
      <c r="Q73" s="13"/>
    </row>
    <row r="74" spans="3:19" x14ac:dyDescent="0.3">
      <c r="C74" s="12" t="s">
        <v>423</v>
      </c>
      <c r="Q74" s="13"/>
    </row>
    <row r="75" spans="3:19" x14ac:dyDescent="0.3">
      <c r="C75" s="12" t="s">
        <v>424</v>
      </c>
      <c r="Q75" s="13"/>
    </row>
    <row r="76" spans="3:19" x14ac:dyDescent="0.3">
      <c r="C76" s="12" t="s">
        <v>425</v>
      </c>
      <c r="Q76" s="13"/>
    </row>
    <row r="77" spans="3:19" x14ac:dyDescent="0.3">
      <c r="C77" s="12" t="s">
        <v>426</v>
      </c>
    </row>
    <row r="78" spans="3:19" x14ac:dyDescent="0.3">
      <c r="C78" s="12" t="s">
        <v>427</v>
      </c>
    </row>
    <row r="79" spans="3:19" x14ac:dyDescent="0.3">
      <c r="C79" s="12" t="s">
        <v>428</v>
      </c>
    </row>
    <row r="80" spans="3:19" x14ac:dyDescent="0.3">
      <c r="C80" s="12"/>
    </row>
    <row r="81" spans="3:3" x14ac:dyDescent="0.3">
      <c r="C81" s="8" t="s">
        <v>429</v>
      </c>
    </row>
    <row r="82" spans="3:3" x14ac:dyDescent="0.3">
      <c r="C82" s="8" t="s">
        <v>761</v>
      </c>
    </row>
    <row r="83" spans="3:3" x14ac:dyDescent="0.3">
      <c r="C83" s="8" t="s">
        <v>430</v>
      </c>
    </row>
    <row r="84" spans="3:3" x14ac:dyDescent="0.3">
      <c r="C84" s="8" t="s">
        <v>431</v>
      </c>
    </row>
    <row r="85" spans="3:3" x14ac:dyDescent="0.3">
      <c r="C85" s="8" t="s">
        <v>762</v>
      </c>
    </row>
    <row r="86" spans="3:3" x14ac:dyDescent="0.3">
      <c r="C86" s="12"/>
    </row>
    <row r="87" spans="3:3" x14ac:dyDescent="0.3">
      <c r="C87" s="8" t="s">
        <v>432</v>
      </c>
    </row>
    <row r="88" spans="3:3" x14ac:dyDescent="0.3">
      <c r="C88" s="8" t="s">
        <v>433</v>
      </c>
    </row>
    <row r="89" spans="3:3" x14ac:dyDescent="0.3">
      <c r="C89" s="8" t="s">
        <v>434</v>
      </c>
    </row>
    <row r="90" spans="3:3" x14ac:dyDescent="0.3">
      <c r="C90" s="8" t="s">
        <v>435</v>
      </c>
    </row>
    <row r="91" spans="3:3" x14ac:dyDescent="0.3">
      <c r="C91" s="8" t="s">
        <v>436</v>
      </c>
    </row>
    <row r="92" spans="3:3" x14ac:dyDescent="0.3">
      <c r="C92" s="8" t="s">
        <v>437</v>
      </c>
    </row>
    <row r="93" spans="3:3" x14ac:dyDescent="0.3">
      <c r="C93" s="8" t="s">
        <v>438</v>
      </c>
    </row>
    <row r="94" spans="3:3" x14ac:dyDescent="0.3">
      <c r="C94" s="8" t="s">
        <v>439</v>
      </c>
    </row>
    <row r="96" spans="3:3" x14ac:dyDescent="0.3">
      <c r="C96" s="12" t="s">
        <v>440</v>
      </c>
    </row>
    <row r="97" spans="3:8" x14ac:dyDescent="0.3">
      <c r="C97" s="8" t="s">
        <v>441</v>
      </c>
    </row>
    <row r="98" spans="3:8" x14ac:dyDescent="0.3">
      <c r="C98" s="8" t="s">
        <v>442</v>
      </c>
    </row>
    <row r="99" spans="3:8" x14ac:dyDescent="0.3">
      <c r="C99" s="8" t="s">
        <v>443</v>
      </c>
    </row>
    <row r="101" spans="3:8" x14ac:dyDescent="0.3">
      <c r="C101" s="8" t="s">
        <v>444</v>
      </c>
    </row>
    <row r="103" spans="3:8" x14ac:dyDescent="0.3">
      <c r="C103" s="12" t="s">
        <v>445</v>
      </c>
      <c r="D103" s="12"/>
      <c r="E103" s="12"/>
      <c r="F103" s="12"/>
      <c r="G103" s="12"/>
      <c r="H103" s="14" t="s">
        <v>446</v>
      </c>
    </row>
    <row r="104" spans="3:8" x14ac:dyDescent="0.3">
      <c r="C104" s="8" t="s">
        <v>447</v>
      </c>
      <c r="H104" s="15">
        <v>142.79</v>
      </c>
    </row>
    <row r="105" spans="3:8" x14ac:dyDescent="0.3">
      <c r="C105" s="8" t="s">
        <v>448</v>
      </c>
      <c r="H105" s="15">
        <v>4.59</v>
      </c>
    </row>
    <row r="106" spans="3:8" x14ac:dyDescent="0.3">
      <c r="C106" s="8" t="s">
        <v>449</v>
      </c>
      <c r="H106" s="15">
        <v>9.67</v>
      </c>
    </row>
    <row r="107" spans="3:8" x14ac:dyDescent="0.3">
      <c r="C107" s="8" t="s">
        <v>450</v>
      </c>
      <c r="H107" s="15">
        <v>4.3499999999999996</v>
      </c>
    </row>
    <row r="108" spans="3:8" x14ac:dyDescent="0.3">
      <c r="C108" s="8" t="s">
        <v>451</v>
      </c>
      <c r="H108" s="15">
        <v>0.68</v>
      </c>
    </row>
    <row r="109" spans="3:8" x14ac:dyDescent="0.3">
      <c r="C109" s="8" t="s">
        <v>452</v>
      </c>
      <c r="H109" s="15">
        <f>SUM(F109:G109)</f>
        <v>0</v>
      </c>
    </row>
    <row r="110" spans="3:8" x14ac:dyDescent="0.3">
      <c r="C110" s="8" t="s">
        <v>453</v>
      </c>
      <c r="H110" s="15">
        <f>SUM(F110:G110)</f>
        <v>0</v>
      </c>
    </row>
    <row r="111" spans="3:8" x14ac:dyDescent="0.3">
      <c r="C111" s="8" t="s">
        <v>454</v>
      </c>
      <c r="H111" s="15">
        <v>96.17</v>
      </c>
    </row>
    <row r="112" spans="3:8" x14ac:dyDescent="0.3">
      <c r="C112" s="8" t="s">
        <v>455</v>
      </c>
      <c r="H112" s="15">
        <v>133.81</v>
      </c>
    </row>
    <row r="113" spans="3:8" x14ac:dyDescent="0.3">
      <c r="C113" s="8" t="s">
        <v>456</v>
      </c>
      <c r="H113" s="15">
        <v>5.3</v>
      </c>
    </row>
    <row r="114" spans="3:8" x14ac:dyDescent="0.3">
      <c r="C114" s="8" t="s">
        <v>457</v>
      </c>
      <c r="H114" s="15">
        <v>5.3</v>
      </c>
    </row>
    <row r="115" spans="3:8" x14ac:dyDescent="0.3">
      <c r="C115" s="8" t="s">
        <v>458</v>
      </c>
      <c r="H115" s="15">
        <v>-1.29</v>
      </c>
    </row>
    <row r="118" spans="3:8" x14ac:dyDescent="0.3">
      <c r="C118" s="16" t="s">
        <v>459</v>
      </c>
    </row>
    <row r="119" spans="3:8" x14ac:dyDescent="0.3">
      <c r="C119" s="16" t="s">
        <v>460</v>
      </c>
    </row>
    <row r="120" spans="3:8" x14ac:dyDescent="0.3">
      <c r="C120" s="16" t="s">
        <v>461</v>
      </c>
    </row>
    <row r="121" spans="3:8" x14ac:dyDescent="0.3">
      <c r="C121" s="16" t="s">
        <v>763</v>
      </c>
    </row>
    <row r="122" spans="3:8" x14ac:dyDescent="0.3">
      <c r="C122" s="16" t="s">
        <v>462</v>
      </c>
    </row>
    <row r="123" spans="3:8" x14ac:dyDescent="0.3">
      <c r="C123" s="16" t="s">
        <v>463</v>
      </c>
    </row>
    <row r="124" spans="3:8" x14ac:dyDescent="0.3">
      <c r="C124" s="16" t="s">
        <v>464</v>
      </c>
    </row>
    <row r="125" spans="3:8" x14ac:dyDescent="0.3">
      <c r="C125" s="16" t="s">
        <v>465</v>
      </c>
    </row>
    <row r="126" spans="3:8" x14ac:dyDescent="0.3">
      <c r="C126" s="16" t="s">
        <v>577</v>
      </c>
    </row>
    <row r="127" spans="3:8" x14ac:dyDescent="0.3">
      <c r="C127" s="16" t="s">
        <v>578</v>
      </c>
    </row>
    <row r="128" spans="3:8" x14ac:dyDescent="0.3">
      <c r="C128" s="16" t="s">
        <v>579</v>
      </c>
    </row>
    <row r="129" spans="3:9" x14ac:dyDescent="0.3">
      <c r="C129" s="16"/>
    </row>
    <row r="130" spans="3:9" x14ac:dyDescent="0.3">
      <c r="C130" s="8" t="s">
        <v>466</v>
      </c>
    </row>
    <row r="131" spans="3:9" x14ac:dyDescent="0.3">
      <c r="C131" s="8" t="s">
        <v>467</v>
      </c>
    </row>
    <row r="132" spans="3:9" x14ac:dyDescent="0.3">
      <c r="C132" s="8" t="s">
        <v>468</v>
      </c>
    </row>
    <row r="133" spans="3:9" x14ac:dyDescent="0.3">
      <c r="C133" s="8" t="s">
        <v>469</v>
      </c>
    </row>
    <row r="134" spans="3:9" x14ac:dyDescent="0.3">
      <c r="C134" s="8" t="s">
        <v>470</v>
      </c>
    </row>
    <row r="135" spans="3:9" x14ac:dyDescent="0.3">
      <c r="C135" s="8" t="s">
        <v>471</v>
      </c>
    </row>
    <row r="136" spans="3:9" x14ac:dyDescent="0.3">
      <c r="C136" s="8" t="s">
        <v>472</v>
      </c>
    </row>
    <row r="137" spans="3:9" x14ac:dyDescent="0.3">
      <c r="C137" s="8" t="s">
        <v>473</v>
      </c>
    </row>
    <row r="138" spans="3:9" x14ac:dyDescent="0.3">
      <c r="C138" s="8" t="s">
        <v>548</v>
      </c>
    </row>
    <row r="139" spans="3:9" x14ac:dyDescent="0.3">
      <c r="C139" s="8" t="s">
        <v>779</v>
      </c>
    </row>
    <row r="140" spans="3:9" x14ac:dyDescent="0.3">
      <c r="C140" s="8" t="s">
        <v>780</v>
      </c>
    </row>
    <row r="141" spans="3:9" x14ac:dyDescent="0.3">
      <c r="C141" s="8" t="s">
        <v>474</v>
      </c>
    </row>
    <row r="142" spans="3:9" x14ac:dyDescent="0.3">
      <c r="C142" s="16"/>
    </row>
    <row r="143" spans="3:9" s="11" customFormat="1" x14ac:dyDescent="0.3">
      <c r="D143" s="17" t="s">
        <v>475</v>
      </c>
      <c r="E143" s="18"/>
      <c r="F143" s="18"/>
      <c r="G143" s="18"/>
      <c r="H143" s="18" t="s">
        <v>476</v>
      </c>
      <c r="I143" s="18" t="s">
        <v>477</v>
      </c>
    </row>
    <row r="144" spans="3:9" x14ac:dyDescent="0.3">
      <c r="C144" s="8">
        <v>1</v>
      </c>
      <c r="D144" s="8" t="s">
        <v>478</v>
      </c>
      <c r="F144" s="19"/>
      <c r="G144" s="19"/>
      <c r="H144" s="20">
        <v>0</v>
      </c>
      <c r="I144" s="20">
        <v>1</v>
      </c>
    </row>
    <row r="145" spans="3:18" x14ac:dyDescent="0.3">
      <c r="C145" s="8">
        <v>2</v>
      </c>
      <c r="D145" s="8" t="s">
        <v>447</v>
      </c>
      <c r="F145" s="19"/>
      <c r="G145" s="19"/>
      <c r="H145" s="20">
        <v>0.505</v>
      </c>
      <c r="I145" s="20">
        <v>0.49500543962021559</v>
      </c>
    </row>
    <row r="146" spans="3:18" x14ac:dyDescent="0.3">
      <c r="C146" s="8">
        <v>3</v>
      </c>
      <c r="D146" s="8" t="s">
        <v>448</v>
      </c>
      <c r="F146" s="19"/>
      <c r="G146" s="19"/>
      <c r="H146" s="20">
        <v>0.57469999999999999</v>
      </c>
      <c r="I146" s="20">
        <v>0.42528735632183906</v>
      </c>
    </row>
    <row r="147" spans="3:18" x14ac:dyDescent="0.3">
      <c r="C147" s="8">
        <v>4</v>
      </c>
      <c r="D147" s="8" t="s">
        <v>449</v>
      </c>
      <c r="F147" s="19"/>
      <c r="G147" s="19"/>
      <c r="H147" s="20">
        <v>0.7319</v>
      </c>
      <c r="I147" s="20">
        <v>0.26807255830578142</v>
      </c>
    </row>
    <row r="148" spans="3:18" x14ac:dyDescent="0.3">
      <c r="C148" s="8">
        <v>5</v>
      </c>
      <c r="D148" s="8" t="s">
        <v>451</v>
      </c>
      <c r="F148" s="19"/>
      <c r="G148" s="19"/>
      <c r="H148" s="20">
        <v>0</v>
      </c>
      <c r="I148" s="20">
        <v>1</v>
      </c>
    </row>
    <row r="149" spans="3:18" x14ac:dyDescent="0.3">
      <c r="C149" s="8">
        <v>6</v>
      </c>
      <c r="D149" s="8" t="s">
        <v>479</v>
      </c>
      <c r="F149" s="19"/>
      <c r="G149" s="19"/>
      <c r="H149" s="20">
        <v>0.98440000000000005</v>
      </c>
      <c r="I149" s="20">
        <v>1.5561295944726277E-2</v>
      </c>
    </row>
    <row r="150" spans="3:18" x14ac:dyDescent="0.3">
      <c r="C150" s="8">
        <v>7</v>
      </c>
      <c r="D150" s="8" t="s">
        <v>480</v>
      </c>
      <c r="F150" s="19"/>
      <c r="G150" s="19"/>
      <c r="H150" s="20" t="s">
        <v>781</v>
      </c>
      <c r="I150" s="270">
        <v>34.31</v>
      </c>
      <c r="O150" s="19"/>
      <c r="P150" s="26"/>
      <c r="Q150" s="26"/>
      <c r="R150" s="26"/>
    </row>
    <row r="151" spans="3:18" x14ac:dyDescent="0.3">
      <c r="C151" s="8">
        <v>8</v>
      </c>
      <c r="D151" s="8" t="s">
        <v>481</v>
      </c>
      <c r="F151" s="19"/>
      <c r="G151" s="19"/>
      <c r="H151" s="20">
        <v>0.41670000000000001</v>
      </c>
      <c r="I151" s="20">
        <v>0.58333333333333337</v>
      </c>
      <c r="O151" s="19"/>
      <c r="P151" s="19"/>
      <c r="Q151" s="19"/>
      <c r="R151" s="19"/>
    </row>
    <row r="152" spans="3:18" x14ac:dyDescent="0.3">
      <c r="C152" s="8">
        <v>9</v>
      </c>
      <c r="D152" s="8" t="s">
        <v>454</v>
      </c>
      <c r="F152" s="19"/>
      <c r="G152" s="19"/>
      <c r="H152" s="20">
        <v>1</v>
      </c>
      <c r="I152" s="20">
        <v>0</v>
      </c>
    </row>
    <row r="153" spans="3:18" x14ac:dyDescent="0.3">
      <c r="C153" s="8">
        <v>10</v>
      </c>
      <c r="D153" s="8" t="s">
        <v>455</v>
      </c>
      <c r="F153" s="19"/>
      <c r="G153" s="19"/>
      <c r="H153" s="20">
        <v>1</v>
      </c>
      <c r="I153" s="20">
        <v>0</v>
      </c>
    </row>
    <row r="154" spans="3:18" x14ac:dyDescent="0.3">
      <c r="C154" s="8">
        <v>11</v>
      </c>
      <c r="D154" s="8" t="s">
        <v>456</v>
      </c>
      <c r="F154" s="19"/>
      <c r="G154" s="19"/>
      <c r="H154" s="20">
        <v>0.63829999999999998</v>
      </c>
      <c r="I154" s="20">
        <v>0.36166365280289337</v>
      </c>
    </row>
    <row r="155" spans="3:18" x14ac:dyDescent="0.3">
      <c r="C155" s="8">
        <v>12</v>
      </c>
      <c r="D155" s="8" t="s">
        <v>457</v>
      </c>
      <c r="F155" s="19"/>
      <c r="G155" s="19"/>
      <c r="H155" s="20">
        <v>0.63829999999999998</v>
      </c>
      <c r="I155" s="20">
        <v>0.36166365280289337</v>
      </c>
    </row>
    <row r="156" spans="3:18" x14ac:dyDescent="0.3">
      <c r="C156" s="8">
        <v>13</v>
      </c>
      <c r="D156" s="8" t="s">
        <v>458</v>
      </c>
      <c r="F156" s="19"/>
      <c r="G156" s="19"/>
      <c r="H156" s="20">
        <v>0.62339999999999995</v>
      </c>
      <c r="I156" s="20">
        <v>0.37664783427495291</v>
      </c>
    </row>
    <row r="158" spans="3:18" x14ac:dyDescent="0.3">
      <c r="C158" s="8" t="s">
        <v>482</v>
      </c>
    </row>
    <row r="159" spans="3:18" x14ac:dyDescent="0.3">
      <c r="C159" s="8" t="s">
        <v>618</v>
      </c>
      <c r="D159" s="42" t="s">
        <v>619</v>
      </c>
    </row>
    <row r="160" spans="3:18" x14ac:dyDescent="0.3">
      <c r="C160" s="8" t="s">
        <v>777</v>
      </c>
    </row>
    <row r="162" spans="3:3" x14ac:dyDescent="0.3">
      <c r="C162" s="8" t="s">
        <v>557</v>
      </c>
    </row>
    <row r="163" spans="3:3" x14ac:dyDescent="0.3">
      <c r="C163" s="8" t="s">
        <v>483</v>
      </c>
    </row>
    <row r="164" spans="3:3" x14ac:dyDescent="0.3">
      <c r="C164" s="8" t="s">
        <v>484</v>
      </c>
    </row>
    <row r="165" spans="3:3" x14ac:dyDescent="0.3">
      <c r="C165" s="8" t="s">
        <v>764</v>
      </c>
    </row>
    <row r="166" spans="3:3" x14ac:dyDescent="0.3">
      <c r="C166" s="8" t="s">
        <v>485</v>
      </c>
    </row>
    <row r="167" spans="3:3" x14ac:dyDescent="0.3">
      <c r="C167" s="8" t="s">
        <v>592</v>
      </c>
    </row>
    <row r="168" spans="3:3" x14ac:dyDescent="0.3">
      <c r="C168" s="8" t="s">
        <v>486</v>
      </c>
    </row>
    <row r="170" spans="3:3" x14ac:dyDescent="0.3">
      <c r="C170" s="8" t="s">
        <v>487</v>
      </c>
    </row>
    <row r="171" spans="3:3" s="23" customFormat="1" x14ac:dyDescent="0.3">
      <c r="C171" s="22" t="s">
        <v>488</v>
      </c>
    </row>
    <row r="172" spans="3:3" s="23" customFormat="1" x14ac:dyDescent="0.3">
      <c r="C172" s="22"/>
    </row>
    <row r="173" spans="3:3" s="23" customFormat="1" x14ac:dyDescent="0.3">
      <c r="C173" s="24" t="s">
        <v>959</v>
      </c>
    </row>
    <row r="174" spans="3:3" s="23" customFormat="1" x14ac:dyDescent="0.3">
      <c r="C174" s="22" t="s">
        <v>957</v>
      </c>
    </row>
    <row r="175" spans="3:3" s="23" customFormat="1" x14ac:dyDescent="0.3">
      <c r="C175" s="22" t="s">
        <v>489</v>
      </c>
    </row>
    <row r="176" spans="3:3" s="23" customFormat="1" x14ac:dyDescent="0.3">
      <c r="C176" s="22" t="s">
        <v>490</v>
      </c>
    </row>
    <row r="177" spans="3:3" s="23" customFormat="1" x14ac:dyDescent="0.3">
      <c r="C177" s="22" t="s">
        <v>491</v>
      </c>
    </row>
    <row r="178" spans="3:3" s="23" customFormat="1" x14ac:dyDescent="0.3">
      <c r="C178" s="22" t="s">
        <v>492</v>
      </c>
    </row>
    <row r="179" spans="3:3" s="23" customFormat="1" x14ac:dyDescent="0.3">
      <c r="C179" s="22" t="s">
        <v>493</v>
      </c>
    </row>
    <row r="180" spans="3:3" s="23" customFormat="1" x14ac:dyDescent="0.3">
      <c r="C180" s="22" t="s">
        <v>494</v>
      </c>
    </row>
    <row r="181" spans="3:3" s="23" customFormat="1" x14ac:dyDescent="0.3">
      <c r="C181" s="22" t="s">
        <v>778</v>
      </c>
    </row>
    <row r="182" spans="3:3" s="23" customFormat="1" x14ac:dyDescent="0.3">
      <c r="C182" s="22" t="s">
        <v>621</v>
      </c>
    </row>
    <row r="183" spans="3:3" s="23" customFormat="1" x14ac:dyDescent="0.3">
      <c r="C183" s="22"/>
    </row>
    <row r="184" spans="3:3" s="23" customFormat="1" x14ac:dyDescent="0.3">
      <c r="C184" s="22" t="s">
        <v>495</v>
      </c>
    </row>
    <row r="185" spans="3:3" s="23" customFormat="1" x14ac:dyDescent="0.3">
      <c r="C185" s="22" t="s">
        <v>496</v>
      </c>
    </row>
    <row r="186" spans="3:3" s="23" customFormat="1" x14ac:dyDescent="0.3">
      <c r="C186" s="22" t="s">
        <v>497</v>
      </c>
    </row>
    <row r="187" spans="3:3" s="23" customFormat="1" x14ac:dyDescent="0.3">
      <c r="C187" s="22"/>
    </row>
    <row r="188" spans="3:3" s="23" customFormat="1" x14ac:dyDescent="0.3">
      <c r="C188" s="22" t="s">
        <v>498</v>
      </c>
    </row>
    <row r="189" spans="3:3" s="23" customFormat="1" x14ac:dyDescent="0.3">
      <c r="C189" s="22" t="s">
        <v>558</v>
      </c>
    </row>
    <row r="190" spans="3:3" s="23" customFormat="1" x14ac:dyDescent="0.3">
      <c r="C190" s="22" t="s">
        <v>499</v>
      </c>
    </row>
    <row r="191" spans="3:3" s="23" customFormat="1" x14ac:dyDescent="0.3">
      <c r="C191" s="22" t="s">
        <v>500</v>
      </c>
    </row>
    <row r="192" spans="3:3" s="23" customFormat="1" x14ac:dyDescent="0.3">
      <c r="C192" s="22" t="s">
        <v>501</v>
      </c>
    </row>
    <row r="193" spans="3:3" s="23" customFormat="1" x14ac:dyDescent="0.3">
      <c r="C193" s="22" t="s">
        <v>502</v>
      </c>
    </row>
    <row r="194" spans="3:3" s="23" customFormat="1" x14ac:dyDescent="0.3">
      <c r="C194" s="22" t="s">
        <v>503</v>
      </c>
    </row>
    <row r="195" spans="3:3" s="23" customFormat="1" x14ac:dyDescent="0.3">
      <c r="C195" s="22" t="s">
        <v>504</v>
      </c>
    </row>
    <row r="196" spans="3:3" s="23" customFormat="1" x14ac:dyDescent="0.3">
      <c r="C196" s="22" t="s">
        <v>505</v>
      </c>
    </row>
    <row r="197" spans="3:3" s="23" customFormat="1" x14ac:dyDescent="0.3">
      <c r="C197" s="22" t="s">
        <v>506</v>
      </c>
    </row>
    <row r="198" spans="3:3" s="23" customFormat="1" x14ac:dyDescent="0.3">
      <c r="C198" s="22" t="s">
        <v>507</v>
      </c>
    </row>
    <row r="199" spans="3:3" s="23" customFormat="1" x14ac:dyDescent="0.3">
      <c r="C199" s="22" t="s">
        <v>508</v>
      </c>
    </row>
    <row r="200" spans="3:3" s="23" customFormat="1" x14ac:dyDescent="0.3">
      <c r="C200" s="22" t="s">
        <v>509</v>
      </c>
    </row>
    <row r="201" spans="3:3" s="23" customFormat="1" x14ac:dyDescent="0.3">
      <c r="C201" s="22" t="s">
        <v>510</v>
      </c>
    </row>
    <row r="202" spans="3:3" s="23" customFormat="1" x14ac:dyDescent="0.3">
      <c r="C202" s="22" t="s">
        <v>511</v>
      </c>
    </row>
    <row r="203" spans="3:3" s="23" customFormat="1" x14ac:dyDescent="0.3">
      <c r="C203" s="22"/>
    </row>
    <row r="204" spans="3:3" s="23" customFormat="1" x14ac:dyDescent="0.3">
      <c r="C204" s="22" t="s">
        <v>996</v>
      </c>
    </row>
    <row r="205" spans="3:3" s="23" customFormat="1" x14ac:dyDescent="0.3">
      <c r="C205" s="22" t="s">
        <v>997</v>
      </c>
    </row>
    <row r="206" spans="3:3" s="23" customFormat="1" x14ac:dyDescent="0.3">
      <c r="C206" s="22" t="s">
        <v>956</v>
      </c>
    </row>
    <row r="207" spans="3:3" s="23" customFormat="1" x14ac:dyDescent="0.3">
      <c r="C207" s="22"/>
    </row>
    <row r="208" spans="3:3" s="23" customFormat="1" x14ac:dyDescent="0.3">
      <c r="C208" s="22" t="s">
        <v>998</v>
      </c>
    </row>
    <row r="209" spans="3:3" s="23" customFormat="1" x14ac:dyDescent="0.3">
      <c r="C209" s="22" t="s">
        <v>999</v>
      </c>
    </row>
    <row r="210" spans="3:3" s="23" customFormat="1" x14ac:dyDescent="0.3">
      <c r="C210" s="22" t="s">
        <v>958</v>
      </c>
    </row>
    <row r="211" spans="3:3" s="23" customFormat="1" x14ac:dyDescent="0.3">
      <c r="C211" s="22"/>
    </row>
    <row r="212" spans="3:3" x14ac:dyDescent="0.3">
      <c r="C212" s="326" t="s">
        <v>960</v>
      </c>
    </row>
    <row r="213" spans="3:3" x14ac:dyDescent="0.3">
      <c r="C213" s="8" t="s">
        <v>1000</v>
      </c>
    </row>
    <row r="214" spans="3:3" x14ac:dyDescent="0.3">
      <c r="C214" s="8" t="s">
        <v>1001</v>
      </c>
    </row>
    <row r="215" spans="3:3" x14ac:dyDescent="0.3">
      <c r="C215" s="8" t="s">
        <v>1002</v>
      </c>
    </row>
    <row r="216" spans="3:3" x14ac:dyDescent="0.3">
      <c r="C216" s="8" t="s">
        <v>1003</v>
      </c>
    </row>
    <row r="217" spans="3:3" x14ac:dyDescent="0.3">
      <c r="C217" s="8" t="s">
        <v>1004</v>
      </c>
    </row>
    <row r="218" spans="3:3" x14ac:dyDescent="0.3">
      <c r="C218" s="8" t="s">
        <v>961</v>
      </c>
    </row>
    <row r="219" spans="3:3" x14ac:dyDescent="0.3">
      <c r="C219" s="327" t="s">
        <v>1005</v>
      </c>
    </row>
    <row r="220" spans="3:3" x14ac:dyDescent="0.3">
      <c r="C220" s="8" t="s">
        <v>1006</v>
      </c>
    </row>
    <row r="221" spans="3:3" x14ac:dyDescent="0.3">
      <c r="C221" s="8" t="s">
        <v>1007</v>
      </c>
    </row>
    <row r="222" spans="3:3" x14ac:dyDescent="0.3">
      <c r="C222" s="8" t="s">
        <v>1008</v>
      </c>
    </row>
    <row r="223" spans="3:3" x14ac:dyDescent="0.3">
      <c r="C223" s="8" t="s">
        <v>1009</v>
      </c>
    </row>
    <row r="225" spans="3:6" x14ac:dyDescent="0.3">
      <c r="C225" s="13" t="s">
        <v>512</v>
      </c>
      <c r="D225" s="13"/>
      <c r="E225" s="27"/>
      <c r="F225" s="13"/>
    </row>
    <row r="226" spans="3:6" x14ac:dyDescent="0.3">
      <c r="C226" s="13" t="s">
        <v>549</v>
      </c>
      <c r="D226" s="13"/>
      <c r="E226" s="25"/>
      <c r="F226" s="28"/>
    </row>
    <row r="227" spans="3:6" x14ac:dyDescent="0.3">
      <c r="C227" s="13" t="s">
        <v>550</v>
      </c>
      <c r="D227" s="13"/>
      <c r="E227" s="25"/>
      <c r="F227" s="28" t="s">
        <v>409</v>
      </c>
    </row>
    <row r="228" spans="3:6" x14ac:dyDescent="0.3">
      <c r="C228" s="13" t="s">
        <v>551</v>
      </c>
      <c r="D228" s="13"/>
      <c r="E228" s="25"/>
      <c r="F228" s="28"/>
    </row>
    <row r="229" spans="3:6" x14ac:dyDescent="0.3">
      <c r="C229" s="13" t="s">
        <v>552</v>
      </c>
      <c r="D229" s="13"/>
      <c r="E229" s="25"/>
      <c r="F229" s="28"/>
    </row>
    <row r="230" spans="3:6" x14ac:dyDescent="0.3">
      <c r="C230" s="13"/>
      <c r="D230" s="13"/>
      <c r="E230" s="25"/>
      <c r="F230" s="28"/>
    </row>
    <row r="231" spans="3:6" x14ac:dyDescent="0.3">
      <c r="C231" s="21" t="s">
        <v>553</v>
      </c>
      <c r="D231" s="13"/>
      <c r="F231" s="28"/>
    </row>
    <row r="232" spans="3:6" x14ac:dyDescent="0.3">
      <c r="C232" s="13"/>
      <c r="D232" s="13"/>
      <c r="F232" s="28"/>
    </row>
    <row r="233" spans="3:6" x14ac:dyDescent="0.3">
      <c r="C233" s="29" t="s">
        <v>554</v>
      </c>
      <c r="D233" s="13"/>
      <c r="F233" s="28"/>
    </row>
    <row r="234" spans="3:6" x14ac:dyDescent="0.3">
      <c r="C234" s="13" t="s">
        <v>555</v>
      </c>
      <c r="D234" s="30"/>
      <c r="E234" s="30"/>
      <c r="F234" s="31"/>
    </row>
  </sheetData>
  <sheetProtection password="DFB1" sheet="1" objects="1" scenarios="1"/>
  <phoneticPr fontId="2" type="noConversion"/>
  <hyperlinks>
    <hyperlink ref="C231" r:id="rId1"/>
  </hyperlinks>
  <pageMargins left="0.74803149606299213" right="0.74803149606299213" top="0.98425196850393704" bottom="0.98425196850393704" header="0.51181102362204722" footer="0.51181102362204722"/>
  <pageSetup paperSize="9" scale="80" orientation="portrait" verticalDpi="300" r:id="rId2"/>
  <headerFooter alignWithMargins="0">
    <oddHeader>&amp;L&amp;"Arial,Vet"&amp;F&amp;R&amp;"Arial,Vet"&amp;A</oddHeader>
    <oddFooter>&amp;L&amp;"Arial,Vet"PO-Raad&amp;R&amp;"Arial,Vet"pagina &amp;&amp;P</oddFooter>
  </headerFooter>
  <rowBreaks count="3" manualBreakCount="3">
    <brk id="67" max="9" man="1"/>
    <brk id="128" max="9" man="1"/>
    <brk id="187" max="9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sqref="A1:D1"/>
    </sheetView>
  </sheetViews>
  <sheetFormatPr defaultRowHeight="13.2" x14ac:dyDescent="0.25"/>
  <cols>
    <col min="1" max="1" width="42.5546875" style="103" customWidth="1"/>
    <col min="2" max="3" width="12.33203125" style="64" customWidth="1"/>
    <col min="4" max="4" width="11" style="64" customWidth="1"/>
    <col min="5" max="5" width="9.88671875" style="64" customWidth="1"/>
    <col min="6" max="6" width="0.5546875" style="64" customWidth="1"/>
    <col min="7" max="7" width="11.5546875" style="64" customWidth="1"/>
    <col min="8" max="8" width="12.44140625" style="64" customWidth="1"/>
    <col min="9" max="9" width="10.6640625" style="64" customWidth="1"/>
    <col min="10" max="10" width="9.88671875" style="64" customWidth="1"/>
    <col min="11" max="11" width="0.6640625" style="64" customWidth="1"/>
    <col min="12" max="12" width="9.109375" style="104"/>
    <col min="13" max="15" width="9.109375" style="65"/>
    <col min="16" max="16" width="12.44140625" style="65" bestFit="1" customWidth="1"/>
    <col min="17" max="256" width="9.109375" style="65"/>
    <col min="257" max="257" width="42.5546875" style="65" customWidth="1"/>
    <col min="258" max="259" width="12.33203125" style="65" customWidth="1"/>
    <col min="260" max="260" width="11" style="65" customWidth="1"/>
    <col min="261" max="261" width="9.88671875" style="65" customWidth="1"/>
    <col min="262" max="262" width="0.5546875" style="65" customWidth="1"/>
    <col min="263" max="263" width="11.5546875" style="65" customWidth="1"/>
    <col min="264" max="264" width="12.44140625" style="65" customWidth="1"/>
    <col min="265" max="265" width="10.6640625" style="65" customWidth="1"/>
    <col min="266" max="266" width="9.88671875" style="65" customWidth="1"/>
    <col min="267" max="267" width="0.6640625" style="65" customWidth="1"/>
    <col min="268" max="271" width="9.109375" style="65"/>
    <col min="272" max="272" width="12.44140625" style="65" bestFit="1" customWidth="1"/>
    <col min="273" max="512" width="9.109375" style="65"/>
    <col min="513" max="513" width="42.5546875" style="65" customWidth="1"/>
    <col min="514" max="515" width="12.33203125" style="65" customWidth="1"/>
    <col min="516" max="516" width="11" style="65" customWidth="1"/>
    <col min="517" max="517" width="9.88671875" style="65" customWidth="1"/>
    <col min="518" max="518" width="0.5546875" style="65" customWidth="1"/>
    <col min="519" max="519" width="11.5546875" style="65" customWidth="1"/>
    <col min="520" max="520" width="12.44140625" style="65" customWidth="1"/>
    <col min="521" max="521" width="10.6640625" style="65" customWidth="1"/>
    <col min="522" max="522" width="9.88671875" style="65" customWidth="1"/>
    <col min="523" max="523" width="0.6640625" style="65" customWidth="1"/>
    <col min="524" max="527" width="9.109375" style="65"/>
    <col min="528" max="528" width="12.44140625" style="65" bestFit="1" customWidth="1"/>
    <col min="529" max="768" width="9.109375" style="65"/>
    <col min="769" max="769" width="42.5546875" style="65" customWidth="1"/>
    <col min="770" max="771" width="12.33203125" style="65" customWidth="1"/>
    <col min="772" max="772" width="11" style="65" customWidth="1"/>
    <col min="773" max="773" width="9.88671875" style="65" customWidth="1"/>
    <col min="774" max="774" width="0.5546875" style="65" customWidth="1"/>
    <col min="775" max="775" width="11.5546875" style="65" customWidth="1"/>
    <col min="776" max="776" width="12.44140625" style="65" customWidth="1"/>
    <col min="777" max="777" width="10.6640625" style="65" customWidth="1"/>
    <col min="778" max="778" width="9.88671875" style="65" customWidth="1"/>
    <col min="779" max="779" width="0.6640625" style="65" customWidth="1"/>
    <col min="780" max="783" width="9.109375" style="65"/>
    <col min="784" max="784" width="12.44140625" style="65" bestFit="1" customWidth="1"/>
    <col min="785" max="1024" width="9.109375" style="65"/>
    <col min="1025" max="1025" width="42.5546875" style="65" customWidth="1"/>
    <col min="1026" max="1027" width="12.33203125" style="65" customWidth="1"/>
    <col min="1028" max="1028" width="11" style="65" customWidth="1"/>
    <col min="1029" max="1029" width="9.88671875" style="65" customWidth="1"/>
    <col min="1030" max="1030" width="0.5546875" style="65" customWidth="1"/>
    <col min="1031" max="1031" width="11.5546875" style="65" customWidth="1"/>
    <col min="1032" max="1032" width="12.44140625" style="65" customWidth="1"/>
    <col min="1033" max="1033" width="10.6640625" style="65" customWidth="1"/>
    <col min="1034" max="1034" width="9.88671875" style="65" customWidth="1"/>
    <col min="1035" max="1035" width="0.6640625" style="65" customWidth="1"/>
    <col min="1036" max="1039" width="9.109375" style="65"/>
    <col min="1040" max="1040" width="12.44140625" style="65" bestFit="1" customWidth="1"/>
    <col min="1041" max="1280" width="9.109375" style="65"/>
    <col min="1281" max="1281" width="42.5546875" style="65" customWidth="1"/>
    <col min="1282" max="1283" width="12.33203125" style="65" customWidth="1"/>
    <col min="1284" max="1284" width="11" style="65" customWidth="1"/>
    <col min="1285" max="1285" width="9.88671875" style="65" customWidth="1"/>
    <col min="1286" max="1286" width="0.5546875" style="65" customWidth="1"/>
    <col min="1287" max="1287" width="11.5546875" style="65" customWidth="1"/>
    <col min="1288" max="1288" width="12.44140625" style="65" customWidth="1"/>
    <col min="1289" max="1289" width="10.6640625" style="65" customWidth="1"/>
    <col min="1290" max="1290" width="9.88671875" style="65" customWidth="1"/>
    <col min="1291" max="1291" width="0.6640625" style="65" customWidth="1"/>
    <col min="1292" max="1295" width="9.109375" style="65"/>
    <col min="1296" max="1296" width="12.44140625" style="65" bestFit="1" customWidth="1"/>
    <col min="1297" max="1536" width="9.109375" style="65"/>
    <col min="1537" max="1537" width="42.5546875" style="65" customWidth="1"/>
    <col min="1538" max="1539" width="12.33203125" style="65" customWidth="1"/>
    <col min="1540" max="1540" width="11" style="65" customWidth="1"/>
    <col min="1541" max="1541" width="9.88671875" style="65" customWidth="1"/>
    <col min="1542" max="1542" width="0.5546875" style="65" customWidth="1"/>
    <col min="1543" max="1543" width="11.5546875" style="65" customWidth="1"/>
    <col min="1544" max="1544" width="12.44140625" style="65" customWidth="1"/>
    <col min="1545" max="1545" width="10.6640625" style="65" customWidth="1"/>
    <col min="1546" max="1546" width="9.88671875" style="65" customWidth="1"/>
    <col min="1547" max="1547" width="0.6640625" style="65" customWidth="1"/>
    <col min="1548" max="1551" width="9.109375" style="65"/>
    <col min="1552" max="1552" width="12.44140625" style="65" bestFit="1" customWidth="1"/>
    <col min="1553" max="1792" width="9.109375" style="65"/>
    <col min="1793" max="1793" width="42.5546875" style="65" customWidth="1"/>
    <col min="1794" max="1795" width="12.33203125" style="65" customWidth="1"/>
    <col min="1796" max="1796" width="11" style="65" customWidth="1"/>
    <col min="1797" max="1797" width="9.88671875" style="65" customWidth="1"/>
    <col min="1798" max="1798" width="0.5546875" style="65" customWidth="1"/>
    <col min="1799" max="1799" width="11.5546875" style="65" customWidth="1"/>
    <col min="1800" max="1800" width="12.44140625" style="65" customWidth="1"/>
    <col min="1801" max="1801" width="10.6640625" style="65" customWidth="1"/>
    <col min="1802" max="1802" width="9.88671875" style="65" customWidth="1"/>
    <col min="1803" max="1803" width="0.6640625" style="65" customWidth="1"/>
    <col min="1804" max="1807" width="9.109375" style="65"/>
    <col min="1808" max="1808" width="12.44140625" style="65" bestFit="1" customWidth="1"/>
    <col min="1809" max="2048" width="9.109375" style="65"/>
    <col min="2049" max="2049" width="42.5546875" style="65" customWidth="1"/>
    <col min="2050" max="2051" width="12.33203125" style="65" customWidth="1"/>
    <col min="2052" max="2052" width="11" style="65" customWidth="1"/>
    <col min="2053" max="2053" width="9.88671875" style="65" customWidth="1"/>
    <col min="2054" max="2054" width="0.5546875" style="65" customWidth="1"/>
    <col min="2055" max="2055" width="11.5546875" style="65" customWidth="1"/>
    <col min="2056" max="2056" width="12.44140625" style="65" customWidth="1"/>
    <col min="2057" max="2057" width="10.6640625" style="65" customWidth="1"/>
    <col min="2058" max="2058" width="9.88671875" style="65" customWidth="1"/>
    <col min="2059" max="2059" width="0.6640625" style="65" customWidth="1"/>
    <col min="2060" max="2063" width="9.109375" style="65"/>
    <col min="2064" max="2064" width="12.44140625" style="65" bestFit="1" customWidth="1"/>
    <col min="2065" max="2304" width="9.109375" style="65"/>
    <col min="2305" max="2305" width="42.5546875" style="65" customWidth="1"/>
    <col min="2306" max="2307" width="12.33203125" style="65" customWidth="1"/>
    <col min="2308" max="2308" width="11" style="65" customWidth="1"/>
    <col min="2309" max="2309" width="9.88671875" style="65" customWidth="1"/>
    <col min="2310" max="2310" width="0.5546875" style="65" customWidth="1"/>
    <col min="2311" max="2311" width="11.5546875" style="65" customWidth="1"/>
    <col min="2312" max="2312" width="12.44140625" style="65" customWidth="1"/>
    <col min="2313" max="2313" width="10.6640625" style="65" customWidth="1"/>
    <col min="2314" max="2314" width="9.88671875" style="65" customWidth="1"/>
    <col min="2315" max="2315" width="0.6640625" style="65" customWidth="1"/>
    <col min="2316" max="2319" width="9.109375" style="65"/>
    <col min="2320" max="2320" width="12.44140625" style="65" bestFit="1" customWidth="1"/>
    <col min="2321" max="2560" width="9.109375" style="65"/>
    <col min="2561" max="2561" width="42.5546875" style="65" customWidth="1"/>
    <col min="2562" max="2563" width="12.33203125" style="65" customWidth="1"/>
    <col min="2564" max="2564" width="11" style="65" customWidth="1"/>
    <col min="2565" max="2565" width="9.88671875" style="65" customWidth="1"/>
    <col min="2566" max="2566" width="0.5546875" style="65" customWidth="1"/>
    <col min="2567" max="2567" width="11.5546875" style="65" customWidth="1"/>
    <col min="2568" max="2568" width="12.44140625" style="65" customWidth="1"/>
    <col min="2569" max="2569" width="10.6640625" style="65" customWidth="1"/>
    <col min="2570" max="2570" width="9.88671875" style="65" customWidth="1"/>
    <col min="2571" max="2571" width="0.6640625" style="65" customWidth="1"/>
    <col min="2572" max="2575" width="9.109375" style="65"/>
    <col min="2576" max="2576" width="12.44140625" style="65" bestFit="1" customWidth="1"/>
    <col min="2577" max="2816" width="9.109375" style="65"/>
    <col min="2817" max="2817" width="42.5546875" style="65" customWidth="1"/>
    <col min="2818" max="2819" width="12.33203125" style="65" customWidth="1"/>
    <col min="2820" max="2820" width="11" style="65" customWidth="1"/>
    <col min="2821" max="2821" width="9.88671875" style="65" customWidth="1"/>
    <col min="2822" max="2822" width="0.5546875" style="65" customWidth="1"/>
    <col min="2823" max="2823" width="11.5546875" style="65" customWidth="1"/>
    <col min="2824" max="2824" width="12.44140625" style="65" customWidth="1"/>
    <col min="2825" max="2825" width="10.6640625" style="65" customWidth="1"/>
    <col min="2826" max="2826" width="9.88671875" style="65" customWidth="1"/>
    <col min="2827" max="2827" width="0.6640625" style="65" customWidth="1"/>
    <col min="2828" max="2831" width="9.109375" style="65"/>
    <col min="2832" max="2832" width="12.44140625" style="65" bestFit="1" customWidth="1"/>
    <col min="2833" max="3072" width="9.109375" style="65"/>
    <col min="3073" max="3073" width="42.5546875" style="65" customWidth="1"/>
    <col min="3074" max="3075" width="12.33203125" style="65" customWidth="1"/>
    <col min="3076" max="3076" width="11" style="65" customWidth="1"/>
    <col min="3077" max="3077" width="9.88671875" style="65" customWidth="1"/>
    <col min="3078" max="3078" width="0.5546875" style="65" customWidth="1"/>
    <col min="3079" max="3079" width="11.5546875" style="65" customWidth="1"/>
    <col min="3080" max="3080" width="12.44140625" style="65" customWidth="1"/>
    <col min="3081" max="3081" width="10.6640625" style="65" customWidth="1"/>
    <col min="3082" max="3082" width="9.88671875" style="65" customWidth="1"/>
    <col min="3083" max="3083" width="0.6640625" style="65" customWidth="1"/>
    <col min="3084" max="3087" width="9.109375" style="65"/>
    <col min="3088" max="3088" width="12.44140625" style="65" bestFit="1" customWidth="1"/>
    <col min="3089" max="3328" width="9.109375" style="65"/>
    <col min="3329" max="3329" width="42.5546875" style="65" customWidth="1"/>
    <col min="3330" max="3331" width="12.33203125" style="65" customWidth="1"/>
    <col min="3332" max="3332" width="11" style="65" customWidth="1"/>
    <col min="3333" max="3333" width="9.88671875" style="65" customWidth="1"/>
    <col min="3334" max="3334" width="0.5546875" style="65" customWidth="1"/>
    <col min="3335" max="3335" width="11.5546875" style="65" customWidth="1"/>
    <col min="3336" max="3336" width="12.44140625" style="65" customWidth="1"/>
    <col min="3337" max="3337" width="10.6640625" style="65" customWidth="1"/>
    <col min="3338" max="3338" width="9.88671875" style="65" customWidth="1"/>
    <col min="3339" max="3339" width="0.6640625" style="65" customWidth="1"/>
    <col min="3340" max="3343" width="9.109375" style="65"/>
    <col min="3344" max="3344" width="12.44140625" style="65" bestFit="1" customWidth="1"/>
    <col min="3345" max="3584" width="9.109375" style="65"/>
    <col min="3585" max="3585" width="42.5546875" style="65" customWidth="1"/>
    <col min="3586" max="3587" width="12.33203125" style="65" customWidth="1"/>
    <col min="3588" max="3588" width="11" style="65" customWidth="1"/>
    <col min="3589" max="3589" width="9.88671875" style="65" customWidth="1"/>
    <col min="3590" max="3590" width="0.5546875" style="65" customWidth="1"/>
    <col min="3591" max="3591" width="11.5546875" style="65" customWidth="1"/>
    <col min="3592" max="3592" width="12.44140625" style="65" customWidth="1"/>
    <col min="3593" max="3593" width="10.6640625" style="65" customWidth="1"/>
    <col min="3594" max="3594" width="9.88671875" style="65" customWidth="1"/>
    <col min="3595" max="3595" width="0.6640625" style="65" customWidth="1"/>
    <col min="3596" max="3599" width="9.109375" style="65"/>
    <col min="3600" max="3600" width="12.44140625" style="65" bestFit="1" customWidth="1"/>
    <col min="3601" max="3840" width="9.109375" style="65"/>
    <col min="3841" max="3841" width="42.5546875" style="65" customWidth="1"/>
    <col min="3842" max="3843" width="12.33203125" style="65" customWidth="1"/>
    <col min="3844" max="3844" width="11" style="65" customWidth="1"/>
    <col min="3845" max="3845" width="9.88671875" style="65" customWidth="1"/>
    <col min="3846" max="3846" width="0.5546875" style="65" customWidth="1"/>
    <col min="3847" max="3847" width="11.5546875" style="65" customWidth="1"/>
    <col min="3848" max="3848" width="12.44140625" style="65" customWidth="1"/>
    <col min="3849" max="3849" width="10.6640625" style="65" customWidth="1"/>
    <col min="3850" max="3850" width="9.88671875" style="65" customWidth="1"/>
    <col min="3851" max="3851" width="0.6640625" style="65" customWidth="1"/>
    <col min="3852" max="3855" width="9.109375" style="65"/>
    <col min="3856" max="3856" width="12.44140625" style="65" bestFit="1" customWidth="1"/>
    <col min="3857" max="4096" width="9.109375" style="65"/>
    <col min="4097" max="4097" width="42.5546875" style="65" customWidth="1"/>
    <col min="4098" max="4099" width="12.33203125" style="65" customWidth="1"/>
    <col min="4100" max="4100" width="11" style="65" customWidth="1"/>
    <col min="4101" max="4101" width="9.88671875" style="65" customWidth="1"/>
    <col min="4102" max="4102" width="0.5546875" style="65" customWidth="1"/>
    <col min="4103" max="4103" width="11.5546875" style="65" customWidth="1"/>
    <col min="4104" max="4104" width="12.44140625" style="65" customWidth="1"/>
    <col min="4105" max="4105" width="10.6640625" style="65" customWidth="1"/>
    <col min="4106" max="4106" width="9.88671875" style="65" customWidth="1"/>
    <col min="4107" max="4107" width="0.6640625" style="65" customWidth="1"/>
    <col min="4108" max="4111" width="9.109375" style="65"/>
    <col min="4112" max="4112" width="12.44140625" style="65" bestFit="1" customWidth="1"/>
    <col min="4113" max="4352" width="9.109375" style="65"/>
    <col min="4353" max="4353" width="42.5546875" style="65" customWidth="1"/>
    <col min="4354" max="4355" width="12.33203125" style="65" customWidth="1"/>
    <col min="4356" max="4356" width="11" style="65" customWidth="1"/>
    <col min="4357" max="4357" width="9.88671875" style="65" customWidth="1"/>
    <col min="4358" max="4358" width="0.5546875" style="65" customWidth="1"/>
    <col min="4359" max="4359" width="11.5546875" style="65" customWidth="1"/>
    <col min="4360" max="4360" width="12.44140625" style="65" customWidth="1"/>
    <col min="4361" max="4361" width="10.6640625" style="65" customWidth="1"/>
    <col min="4362" max="4362" width="9.88671875" style="65" customWidth="1"/>
    <col min="4363" max="4363" width="0.6640625" style="65" customWidth="1"/>
    <col min="4364" max="4367" width="9.109375" style="65"/>
    <col min="4368" max="4368" width="12.44140625" style="65" bestFit="1" customWidth="1"/>
    <col min="4369" max="4608" width="9.109375" style="65"/>
    <col min="4609" max="4609" width="42.5546875" style="65" customWidth="1"/>
    <col min="4610" max="4611" width="12.33203125" style="65" customWidth="1"/>
    <col min="4612" max="4612" width="11" style="65" customWidth="1"/>
    <col min="4613" max="4613" width="9.88671875" style="65" customWidth="1"/>
    <col min="4614" max="4614" width="0.5546875" style="65" customWidth="1"/>
    <col min="4615" max="4615" width="11.5546875" style="65" customWidth="1"/>
    <col min="4616" max="4616" width="12.44140625" style="65" customWidth="1"/>
    <col min="4617" max="4617" width="10.6640625" style="65" customWidth="1"/>
    <col min="4618" max="4618" width="9.88671875" style="65" customWidth="1"/>
    <col min="4619" max="4619" width="0.6640625" style="65" customWidth="1"/>
    <col min="4620" max="4623" width="9.109375" style="65"/>
    <col min="4624" max="4624" width="12.44140625" style="65" bestFit="1" customWidth="1"/>
    <col min="4625" max="4864" width="9.109375" style="65"/>
    <col min="4865" max="4865" width="42.5546875" style="65" customWidth="1"/>
    <col min="4866" max="4867" width="12.33203125" style="65" customWidth="1"/>
    <col min="4868" max="4868" width="11" style="65" customWidth="1"/>
    <col min="4869" max="4869" width="9.88671875" style="65" customWidth="1"/>
    <col min="4870" max="4870" width="0.5546875" style="65" customWidth="1"/>
    <col min="4871" max="4871" width="11.5546875" style="65" customWidth="1"/>
    <col min="4872" max="4872" width="12.44140625" style="65" customWidth="1"/>
    <col min="4873" max="4873" width="10.6640625" style="65" customWidth="1"/>
    <col min="4874" max="4874" width="9.88671875" style="65" customWidth="1"/>
    <col min="4875" max="4875" width="0.6640625" style="65" customWidth="1"/>
    <col min="4876" max="4879" width="9.109375" style="65"/>
    <col min="4880" max="4880" width="12.44140625" style="65" bestFit="1" customWidth="1"/>
    <col min="4881" max="5120" width="9.109375" style="65"/>
    <col min="5121" max="5121" width="42.5546875" style="65" customWidth="1"/>
    <col min="5122" max="5123" width="12.33203125" style="65" customWidth="1"/>
    <col min="5124" max="5124" width="11" style="65" customWidth="1"/>
    <col min="5125" max="5125" width="9.88671875" style="65" customWidth="1"/>
    <col min="5126" max="5126" width="0.5546875" style="65" customWidth="1"/>
    <col min="5127" max="5127" width="11.5546875" style="65" customWidth="1"/>
    <col min="5128" max="5128" width="12.44140625" style="65" customWidth="1"/>
    <col min="5129" max="5129" width="10.6640625" style="65" customWidth="1"/>
    <col min="5130" max="5130" width="9.88671875" style="65" customWidth="1"/>
    <col min="5131" max="5131" width="0.6640625" style="65" customWidth="1"/>
    <col min="5132" max="5135" width="9.109375" style="65"/>
    <col min="5136" max="5136" width="12.44140625" style="65" bestFit="1" customWidth="1"/>
    <col min="5137" max="5376" width="9.109375" style="65"/>
    <col min="5377" max="5377" width="42.5546875" style="65" customWidth="1"/>
    <col min="5378" max="5379" width="12.33203125" style="65" customWidth="1"/>
    <col min="5380" max="5380" width="11" style="65" customWidth="1"/>
    <col min="5381" max="5381" width="9.88671875" style="65" customWidth="1"/>
    <col min="5382" max="5382" width="0.5546875" style="65" customWidth="1"/>
    <col min="5383" max="5383" width="11.5546875" style="65" customWidth="1"/>
    <col min="5384" max="5384" width="12.44140625" style="65" customWidth="1"/>
    <col min="5385" max="5385" width="10.6640625" style="65" customWidth="1"/>
    <col min="5386" max="5386" width="9.88671875" style="65" customWidth="1"/>
    <col min="5387" max="5387" width="0.6640625" style="65" customWidth="1"/>
    <col min="5388" max="5391" width="9.109375" style="65"/>
    <col min="5392" max="5392" width="12.44140625" style="65" bestFit="1" customWidth="1"/>
    <col min="5393" max="5632" width="9.109375" style="65"/>
    <col min="5633" max="5633" width="42.5546875" style="65" customWidth="1"/>
    <col min="5634" max="5635" width="12.33203125" style="65" customWidth="1"/>
    <col min="5636" max="5636" width="11" style="65" customWidth="1"/>
    <col min="5637" max="5637" width="9.88671875" style="65" customWidth="1"/>
    <col min="5638" max="5638" width="0.5546875" style="65" customWidth="1"/>
    <col min="5639" max="5639" width="11.5546875" style="65" customWidth="1"/>
    <col min="5640" max="5640" width="12.44140625" style="65" customWidth="1"/>
    <col min="5641" max="5641" width="10.6640625" style="65" customWidth="1"/>
    <col min="5642" max="5642" width="9.88671875" style="65" customWidth="1"/>
    <col min="5643" max="5643" width="0.6640625" style="65" customWidth="1"/>
    <col min="5644" max="5647" width="9.109375" style="65"/>
    <col min="5648" max="5648" width="12.44140625" style="65" bestFit="1" customWidth="1"/>
    <col min="5649" max="5888" width="9.109375" style="65"/>
    <col min="5889" max="5889" width="42.5546875" style="65" customWidth="1"/>
    <col min="5890" max="5891" width="12.33203125" style="65" customWidth="1"/>
    <col min="5892" max="5892" width="11" style="65" customWidth="1"/>
    <col min="5893" max="5893" width="9.88671875" style="65" customWidth="1"/>
    <col min="5894" max="5894" width="0.5546875" style="65" customWidth="1"/>
    <col min="5895" max="5895" width="11.5546875" style="65" customWidth="1"/>
    <col min="5896" max="5896" width="12.44140625" style="65" customWidth="1"/>
    <col min="5897" max="5897" width="10.6640625" style="65" customWidth="1"/>
    <col min="5898" max="5898" width="9.88671875" style="65" customWidth="1"/>
    <col min="5899" max="5899" width="0.6640625" style="65" customWidth="1"/>
    <col min="5900" max="5903" width="9.109375" style="65"/>
    <col min="5904" max="5904" width="12.44140625" style="65" bestFit="1" customWidth="1"/>
    <col min="5905" max="6144" width="9.109375" style="65"/>
    <col min="6145" max="6145" width="42.5546875" style="65" customWidth="1"/>
    <col min="6146" max="6147" width="12.33203125" style="65" customWidth="1"/>
    <col min="6148" max="6148" width="11" style="65" customWidth="1"/>
    <col min="6149" max="6149" width="9.88671875" style="65" customWidth="1"/>
    <col min="6150" max="6150" width="0.5546875" style="65" customWidth="1"/>
    <col min="6151" max="6151" width="11.5546875" style="65" customWidth="1"/>
    <col min="6152" max="6152" width="12.44140625" style="65" customWidth="1"/>
    <col min="6153" max="6153" width="10.6640625" style="65" customWidth="1"/>
    <col min="6154" max="6154" width="9.88671875" style="65" customWidth="1"/>
    <col min="6155" max="6155" width="0.6640625" style="65" customWidth="1"/>
    <col min="6156" max="6159" width="9.109375" style="65"/>
    <col min="6160" max="6160" width="12.44140625" style="65" bestFit="1" customWidth="1"/>
    <col min="6161" max="6400" width="9.109375" style="65"/>
    <col min="6401" max="6401" width="42.5546875" style="65" customWidth="1"/>
    <col min="6402" max="6403" width="12.33203125" style="65" customWidth="1"/>
    <col min="6404" max="6404" width="11" style="65" customWidth="1"/>
    <col min="6405" max="6405" width="9.88671875" style="65" customWidth="1"/>
    <col min="6406" max="6406" width="0.5546875" style="65" customWidth="1"/>
    <col min="6407" max="6407" width="11.5546875" style="65" customWidth="1"/>
    <col min="6408" max="6408" width="12.44140625" style="65" customWidth="1"/>
    <col min="6409" max="6409" width="10.6640625" style="65" customWidth="1"/>
    <col min="6410" max="6410" width="9.88671875" style="65" customWidth="1"/>
    <col min="6411" max="6411" width="0.6640625" style="65" customWidth="1"/>
    <col min="6412" max="6415" width="9.109375" style="65"/>
    <col min="6416" max="6416" width="12.44140625" style="65" bestFit="1" customWidth="1"/>
    <col min="6417" max="6656" width="9.109375" style="65"/>
    <col min="6657" max="6657" width="42.5546875" style="65" customWidth="1"/>
    <col min="6658" max="6659" width="12.33203125" style="65" customWidth="1"/>
    <col min="6660" max="6660" width="11" style="65" customWidth="1"/>
    <col min="6661" max="6661" width="9.88671875" style="65" customWidth="1"/>
    <col min="6662" max="6662" width="0.5546875" style="65" customWidth="1"/>
    <col min="6663" max="6663" width="11.5546875" style="65" customWidth="1"/>
    <col min="6664" max="6664" width="12.44140625" style="65" customWidth="1"/>
    <col min="6665" max="6665" width="10.6640625" style="65" customWidth="1"/>
    <col min="6666" max="6666" width="9.88671875" style="65" customWidth="1"/>
    <col min="6667" max="6667" width="0.6640625" style="65" customWidth="1"/>
    <col min="6668" max="6671" width="9.109375" style="65"/>
    <col min="6672" max="6672" width="12.44140625" style="65" bestFit="1" customWidth="1"/>
    <col min="6673" max="6912" width="9.109375" style="65"/>
    <col min="6913" max="6913" width="42.5546875" style="65" customWidth="1"/>
    <col min="6914" max="6915" width="12.33203125" style="65" customWidth="1"/>
    <col min="6916" max="6916" width="11" style="65" customWidth="1"/>
    <col min="6917" max="6917" width="9.88671875" style="65" customWidth="1"/>
    <col min="6918" max="6918" width="0.5546875" style="65" customWidth="1"/>
    <col min="6919" max="6919" width="11.5546875" style="65" customWidth="1"/>
    <col min="6920" max="6920" width="12.44140625" style="65" customWidth="1"/>
    <col min="6921" max="6921" width="10.6640625" style="65" customWidth="1"/>
    <col min="6922" max="6922" width="9.88671875" style="65" customWidth="1"/>
    <col min="6923" max="6923" width="0.6640625" style="65" customWidth="1"/>
    <col min="6924" max="6927" width="9.109375" style="65"/>
    <col min="6928" max="6928" width="12.44140625" style="65" bestFit="1" customWidth="1"/>
    <col min="6929" max="7168" width="9.109375" style="65"/>
    <col min="7169" max="7169" width="42.5546875" style="65" customWidth="1"/>
    <col min="7170" max="7171" width="12.33203125" style="65" customWidth="1"/>
    <col min="7172" max="7172" width="11" style="65" customWidth="1"/>
    <col min="7173" max="7173" width="9.88671875" style="65" customWidth="1"/>
    <col min="7174" max="7174" width="0.5546875" style="65" customWidth="1"/>
    <col min="7175" max="7175" width="11.5546875" style="65" customWidth="1"/>
    <col min="7176" max="7176" width="12.44140625" style="65" customWidth="1"/>
    <col min="7177" max="7177" width="10.6640625" style="65" customWidth="1"/>
    <col min="7178" max="7178" width="9.88671875" style="65" customWidth="1"/>
    <col min="7179" max="7179" width="0.6640625" style="65" customWidth="1"/>
    <col min="7180" max="7183" width="9.109375" style="65"/>
    <col min="7184" max="7184" width="12.44140625" style="65" bestFit="1" customWidth="1"/>
    <col min="7185" max="7424" width="9.109375" style="65"/>
    <col min="7425" max="7425" width="42.5546875" style="65" customWidth="1"/>
    <col min="7426" max="7427" width="12.33203125" style="65" customWidth="1"/>
    <col min="7428" max="7428" width="11" style="65" customWidth="1"/>
    <col min="7429" max="7429" width="9.88671875" style="65" customWidth="1"/>
    <col min="7430" max="7430" width="0.5546875" style="65" customWidth="1"/>
    <col min="7431" max="7431" width="11.5546875" style="65" customWidth="1"/>
    <col min="7432" max="7432" width="12.44140625" style="65" customWidth="1"/>
    <col min="7433" max="7433" width="10.6640625" style="65" customWidth="1"/>
    <col min="7434" max="7434" width="9.88671875" style="65" customWidth="1"/>
    <col min="7435" max="7435" width="0.6640625" style="65" customWidth="1"/>
    <col min="7436" max="7439" width="9.109375" style="65"/>
    <col min="7440" max="7440" width="12.44140625" style="65" bestFit="1" customWidth="1"/>
    <col min="7441" max="7680" width="9.109375" style="65"/>
    <col min="7681" max="7681" width="42.5546875" style="65" customWidth="1"/>
    <col min="7682" max="7683" width="12.33203125" style="65" customWidth="1"/>
    <col min="7684" max="7684" width="11" style="65" customWidth="1"/>
    <col min="7685" max="7685" width="9.88671875" style="65" customWidth="1"/>
    <col min="7686" max="7686" width="0.5546875" style="65" customWidth="1"/>
    <col min="7687" max="7687" width="11.5546875" style="65" customWidth="1"/>
    <col min="7688" max="7688" width="12.44140625" style="65" customWidth="1"/>
    <col min="7689" max="7689" width="10.6640625" style="65" customWidth="1"/>
    <col min="7690" max="7690" width="9.88671875" style="65" customWidth="1"/>
    <col min="7691" max="7691" width="0.6640625" style="65" customWidth="1"/>
    <col min="7692" max="7695" width="9.109375" style="65"/>
    <col min="7696" max="7696" width="12.44140625" style="65" bestFit="1" customWidth="1"/>
    <col min="7697" max="7936" width="9.109375" style="65"/>
    <col min="7937" max="7937" width="42.5546875" style="65" customWidth="1"/>
    <col min="7938" max="7939" width="12.33203125" style="65" customWidth="1"/>
    <col min="7940" max="7940" width="11" style="65" customWidth="1"/>
    <col min="7941" max="7941" width="9.88671875" style="65" customWidth="1"/>
    <col min="7942" max="7942" width="0.5546875" style="65" customWidth="1"/>
    <col min="7943" max="7943" width="11.5546875" style="65" customWidth="1"/>
    <col min="7944" max="7944" width="12.44140625" style="65" customWidth="1"/>
    <col min="7945" max="7945" width="10.6640625" style="65" customWidth="1"/>
    <col min="7946" max="7946" width="9.88671875" style="65" customWidth="1"/>
    <col min="7947" max="7947" width="0.6640625" style="65" customWidth="1"/>
    <col min="7948" max="7951" width="9.109375" style="65"/>
    <col min="7952" max="7952" width="12.44140625" style="65" bestFit="1" customWidth="1"/>
    <col min="7953" max="8192" width="9.109375" style="65"/>
    <col min="8193" max="8193" width="42.5546875" style="65" customWidth="1"/>
    <col min="8194" max="8195" width="12.33203125" style="65" customWidth="1"/>
    <col min="8196" max="8196" width="11" style="65" customWidth="1"/>
    <col min="8197" max="8197" width="9.88671875" style="65" customWidth="1"/>
    <col min="8198" max="8198" width="0.5546875" style="65" customWidth="1"/>
    <col min="8199" max="8199" width="11.5546875" style="65" customWidth="1"/>
    <col min="8200" max="8200" width="12.44140625" style="65" customWidth="1"/>
    <col min="8201" max="8201" width="10.6640625" style="65" customWidth="1"/>
    <col min="8202" max="8202" width="9.88671875" style="65" customWidth="1"/>
    <col min="8203" max="8203" width="0.6640625" style="65" customWidth="1"/>
    <col min="8204" max="8207" width="9.109375" style="65"/>
    <col min="8208" max="8208" width="12.44140625" style="65" bestFit="1" customWidth="1"/>
    <col min="8209" max="8448" width="9.109375" style="65"/>
    <col min="8449" max="8449" width="42.5546875" style="65" customWidth="1"/>
    <col min="8450" max="8451" width="12.33203125" style="65" customWidth="1"/>
    <col min="8452" max="8452" width="11" style="65" customWidth="1"/>
    <col min="8453" max="8453" width="9.88671875" style="65" customWidth="1"/>
    <col min="8454" max="8454" width="0.5546875" style="65" customWidth="1"/>
    <col min="8455" max="8455" width="11.5546875" style="65" customWidth="1"/>
    <col min="8456" max="8456" width="12.44140625" style="65" customWidth="1"/>
    <col min="8457" max="8457" width="10.6640625" style="65" customWidth="1"/>
    <col min="8458" max="8458" width="9.88671875" style="65" customWidth="1"/>
    <col min="8459" max="8459" width="0.6640625" style="65" customWidth="1"/>
    <col min="8460" max="8463" width="9.109375" style="65"/>
    <col min="8464" max="8464" width="12.44140625" style="65" bestFit="1" customWidth="1"/>
    <col min="8465" max="8704" width="9.109375" style="65"/>
    <col min="8705" max="8705" width="42.5546875" style="65" customWidth="1"/>
    <col min="8706" max="8707" width="12.33203125" style="65" customWidth="1"/>
    <col min="8708" max="8708" width="11" style="65" customWidth="1"/>
    <col min="8709" max="8709" width="9.88671875" style="65" customWidth="1"/>
    <col min="8710" max="8710" width="0.5546875" style="65" customWidth="1"/>
    <col min="8711" max="8711" width="11.5546875" style="65" customWidth="1"/>
    <col min="8712" max="8712" width="12.44140625" style="65" customWidth="1"/>
    <col min="8713" max="8713" width="10.6640625" style="65" customWidth="1"/>
    <col min="8714" max="8714" width="9.88671875" style="65" customWidth="1"/>
    <col min="8715" max="8715" width="0.6640625" style="65" customWidth="1"/>
    <col min="8716" max="8719" width="9.109375" style="65"/>
    <col min="8720" max="8720" width="12.44140625" style="65" bestFit="1" customWidth="1"/>
    <col min="8721" max="8960" width="9.109375" style="65"/>
    <col min="8961" max="8961" width="42.5546875" style="65" customWidth="1"/>
    <col min="8962" max="8963" width="12.33203125" style="65" customWidth="1"/>
    <col min="8964" max="8964" width="11" style="65" customWidth="1"/>
    <col min="8965" max="8965" width="9.88671875" style="65" customWidth="1"/>
    <col min="8966" max="8966" width="0.5546875" style="65" customWidth="1"/>
    <col min="8967" max="8967" width="11.5546875" style="65" customWidth="1"/>
    <col min="8968" max="8968" width="12.44140625" style="65" customWidth="1"/>
    <col min="8969" max="8969" width="10.6640625" style="65" customWidth="1"/>
    <col min="8970" max="8970" width="9.88671875" style="65" customWidth="1"/>
    <col min="8971" max="8971" width="0.6640625" style="65" customWidth="1"/>
    <col min="8972" max="8975" width="9.109375" style="65"/>
    <col min="8976" max="8976" width="12.44140625" style="65" bestFit="1" customWidth="1"/>
    <col min="8977" max="9216" width="9.109375" style="65"/>
    <col min="9217" max="9217" width="42.5546875" style="65" customWidth="1"/>
    <col min="9218" max="9219" width="12.33203125" style="65" customWidth="1"/>
    <col min="9220" max="9220" width="11" style="65" customWidth="1"/>
    <col min="9221" max="9221" width="9.88671875" style="65" customWidth="1"/>
    <col min="9222" max="9222" width="0.5546875" style="65" customWidth="1"/>
    <col min="9223" max="9223" width="11.5546875" style="65" customWidth="1"/>
    <col min="9224" max="9224" width="12.44140625" style="65" customWidth="1"/>
    <col min="9225" max="9225" width="10.6640625" style="65" customWidth="1"/>
    <col min="9226" max="9226" width="9.88671875" style="65" customWidth="1"/>
    <col min="9227" max="9227" width="0.6640625" style="65" customWidth="1"/>
    <col min="9228" max="9231" width="9.109375" style="65"/>
    <col min="9232" max="9232" width="12.44140625" style="65" bestFit="1" customWidth="1"/>
    <col min="9233" max="9472" width="9.109375" style="65"/>
    <col min="9473" max="9473" width="42.5546875" style="65" customWidth="1"/>
    <col min="9474" max="9475" width="12.33203125" style="65" customWidth="1"/>
    <col min="9476" max="9476" width="11" style="65" customWidth="1"/>
    <col min="9477" max="9477" width="9.88671875" style="65" customWidth="1"/>
    <col min="9478" max="9478" width="0.5546875" style="65" customWidth="1"/>
    <col min="9479" max="9479" width="11.5546875" style="65" customWidth="1"/>
    <col min="9480" max="9480" width="12.44140625" style="65" customWidth="1"/>
    <col min="9481" max="9481" width="10.6640625" style="65" customWidth="1"/>
    <col min="9482" max="9482" width="9.88671875" style="65" customWidth="1"/>
    <col min="9483" max="9483" width="0.6640625" style="65" customWidth="1"/>
    <col min="9484" max="9487" width="9.109375" style="65"/>
    <col min="9488" max="9488" width="12.44140625" style="65" bestFit="1" customWidth="1"/>
    <col min="9489" max="9728" width="9.109375" style="65"/>
    <col min="9729" max="9729" width="42.5546875" style="65" customWidth="1"/>
    <col min="9730" max="9731" width="12.33203125" style="65" customWidth="1"/>
    <col min="9732" max="9732" width="11" style="65" customWidth="1"/>
    <col min="9733" max="9733" width="9.88671875" style="65" customWidth="1"/>
    <col min="9734" max="9734" width="0.5546875" style="65" customWidth="1"/>
    <col min="9735" max="9735" width="11.5546875" style="65" customWidth="1"/>
    <col min="9736" max="9736" width="12.44140625" style="65" customWidth="1"/>
    <col min="9737" max="9737" width="10.6640625" style="65" customWidth="1"/>
    <col min="9738" max="9738" width="9.88671875" style="65" customWidth="1"/>
    <col min="9739" max="9739" width="0.6640625" style="65" customWidth="1"/>
    <col min="9740" max="9743" width="9.109375" style="65"/>
    <col min="9744" max="9744" width="12.44140625" style="65" bestFit="1" customWidth="1"/>
    <col min="9745" max="9984" width="9.109375" style="65"/>
    <col min="9985" max="9985" width="42.5546875" style="65" customWidth="1"/>
    <col min="9986" max="9987" width="12.33203125" style="65" customWidth="1"/>
    <col min="9988" max="9988" width="11" style="65" customWidth="1"/>
    <col min="9989" max="9989" width="9.88671875" style="65" customWidth="1"/>
    <col min="9990" max="9990" width="0.5546875" style="65" customWidth="1"/>
    <col min="9991" max="9991" width="11.5546875" style="65" customWidth="1"/>
    <col min="9992" max="9992" width="12.44140625" style="65" customWidth="1"/>
    <col min="9993" max="9993" width="10.6640625" style="65" customWidth="1"/>
    <col min="9994" max="9994" width="9.88671875" style="65" customWidth="1"/>
    <col min="9995" max="9995" width="0.6640625" style="65" customWidth="1"/>
    <col min="9996" max="9999" width="9.109375" style="65"/>
    <col min="10000" max="10000" width="12.44140625" style="65" bestFit="1" customWidth="1"/>
    <col min="10001" max="10240" width="9.109375" style="65"/>
    <col min="10241" max="10241" width="42.5546875" style="65" customWidth="1"/>
    <col min="10242" max="10243" width="12.33203125" style="65" customWidth="1"/>
    <col min="10244" max="10244" width="11" style="65" customWidth="1"/>
    <col min="10245" max="10245" width="9.88671875" style="65" customWidth="1"/>
    <col min="10246" max="10246" width="0.5546875" style="65" customWidth="1"/>
    <col min="10247" max="10247" width="11.5546875" style="65" customWidth="1"/>
    <col min="10248" max="10248" width="12.44140625" style="65" customWidth="1"/>
    <col min="10249" max="10249" width="10.6640625" style="65" customWidth="1"/>
    <col min="10250" max="10250" width="9.88671875" style="65" customWidth="1"/>
    <col min="10251" max="10251" width="0.6640625" style="65" customWidth="1"/>
    <col min="10252" max="10255" width="9.109375" style="65"/>
    <col min="10256" max="10256" width="12.44140625" style="65" bestFit="1" customWidth="1"/>
    <col min="10257" max="10496" width="9.109375" style="65"/>
    <col min="10497" max="10497" width="42.5546875" style="65" customWidth="1"/>
    <col min="10498" max="10499" width="12.33203125" style="65" customWidth="1"/>
    <col min="10500" max="10500" width="11" style="65" customWidth="1"/>
    <col min="10501" max="10501" width="9.88671875" style="65" customWidth="1"/>
    <col min="10502" max="10502" width="0.5546875" style="65" customWidth="1"/>
    <col min="10503" max="10503" width="11.5546875" style="65" customWidth="1"/>
    <col min="10504" max="10504" width="12.44140625" style="65" customWidth="1"/>
    <col min="10505" max="10505" width="10.6640625" style="65" customWidth="1"/>
    <col min="10506" max="10506" width="9.88671875" style="65" customWidth="1"/>
    <col min="10507" max="10507" width="0.6640625" style="65" customWidth="1"/>
    <col min="10508" max="10511" width="9.109375" style="65"/>
    <col min="10512" max="10512" width="12.44140625" style="65" bestFit="1" customWidth="1"/>
    <col min="10513" max="10752" width="9.109375" style="65"/>
    <col min="10753" max="10753" width="42.5546875" style="65" customWidth="1"/>
    <col min="10754" max="10755" width="12.33203125" style="65" customWidth="1"/>
    <col min="10756" max="10756" width="11" style="65" customWidth="1"/>
    <col min="10757" max="10757" width="9.88671875" style="65" customWidth="1"/>
    <col min="10758" max="10758" width="0.5546875" style="65" customWidth="1"/>
    <col min="10759" max="10759" width="11.5546875" style="65" customWidth="1"/>
    <col min="10760" max="10760" width="12.44140625" style="65" customWidth="1"/>
    <col min="10761" max="10761" width="10.6640625" style="65" customWidth="1"/>
    <col min="10762" max="10762" width="9.88671875" style="65" customWidth="1"/>
    <col min="10763" max="10763" width="0.6640625" style="65" customWidth="1"/>
    <col min="10764" max="10767" width="9.109375" style="65"/>
    <col min="10768" max="10768" width="12.44140625" style="65" bestFit="1" customWidth="1"/>
    <col min="10769" max="11008" width="9.109375" style="65"/>
    <col min="11009" max="11009" width="42.5546875" style="65" customWidth="1"/>
    <col min="11010" max="11011" width="12.33203125" style="65" customWidth="1"/>
    <col min="11012" max="11012" width="11" style="65" customWidth="1"/>
    <col min="11013" max="11013" width="9.88671875" style="65" customWidth="1"/>
    <col min="11014" max="11014" width="0.5546875" style="65" customWidth="1"/>
    <col min="11015" max="11015" width="11.5546875" style="65" customWidth="1"/>
    <col min="11016" max="11016" width="12.44140625" style="65" customWidth="1"/>
    <col min="11017" max="11017" width="10.6640625" style="65" customWidth="1"/>
    <col min="11018" max="11018" width="9.88671875" style="65" customWidth="1"/>
    <col min="11019" max="11019" width="0.6640625" style="65" customWidth="1"/>
    <col min="11020" max="11023" width="9.109375" style="65"/>
    <col min="11024" max="11024" width="12.44140625" style="65" bestFit="1" customWidth="1"/>
    <col min="11025" max="11264" width="9.109375" style="65"/>
    <col min="11265" max="11265" width="42.5546875" style="65" customWidth="1"/>
    <col min="11266" max="11267" width="12.33203125" style="65" customWidth="1"/>
    <col min="11268" max="11268" width="11" style="65" customWidth="1"/>
    <col min="11269" max="11269" width="9.88671875" style="65" customWidth="1"/>
    <col min="11270" max="11270" width="0.5546875" style="65" customWidth="1"/>
    <col min="11271" max="11271" width="11.5546875" style="65" customWidth="1"/>
    <col min="11272" max="11272" width="12.44140625" style="65" customWidth="1"/>
    <col min="11273" max="11273" width="10.6640625" style="65" customWidth="1"/>
    <col min="11274" max="11274" width="9.88671875" style="65" customWidth="1"/>
    <col min="11275" max="11275" width="0.6640625" style="65" customWidth="1"/>
    <col min="11276" max="11279" width="9.109375" style="65"/>
    <col min="11280" max="11280" width="12.44140625" style="65" bestFit="1" customWidth="1"/>
    <col min="11281" max="11520" width="9.109375" style="65"/>
    <col min="11521" max="11521" width="42.5546875" style="65" customWidth="1"/>
    <col min="11522" max="11523" width="12.33203125" style="65" customWidth="1"/>
    <col min="11524" max="11524" width="11" style="65" customWidth="1"/>
    <col min="11525" max="11525" width="9.88671875" style="65" customWidth="1"/>
    <col min="11526" max="11526" width="0.5546875" style="65" customWidth="1"/>
    <col min="11527" max="11527" width="11.5546875" style="65" customWidth="1"/>
    <col min="11528" max="11528" width="12.44140625" style="65" customWidth="1"/>
    <col min="11529" max="11529" width="10.6640625" style="65" customWidth="1"/>
    <col min="11530" max="11530" width="9.88671875" style="65" customWidth="1"/>
    <col min="11531" max="11531" width="0.6640625" style="65" customWidth="1"/>
    <col min="11532" max="11535" width="9.109375" style="65"/>
    <col min="11536" max="11536" width="12.44140625" style="65" bestFit="1" customWidth="1"/>
    <col min="11537" max="11776" width="9.109375" style="65"/>
    <col min="11777" max="11777" width="42.5546875" style="65" customWidth="1"/>
    <col min="11778" max="11779" width="12.33203125" style="65" customWidth="1"/>
    <col min="11780" max="11780" width="11" style="65" customWidth="1"/>
    <col min="11781" max="11781" width="9.88671875" style="65" customWidth="1"/>
    <col min="11782" max="11782" width="0.5546875" style="65" customWidth="1"/>
    <col min="11783" max="11783" width="11.5546875" style="65" customWidth="1"/>
    <col min="11784" max="11784" width="12.44140625" style="65" customWidth="1"/>
    <col min="11785" max="11785" width="10.6640625" style="65" customWidth="1"/>
    <col min="11786" max="11786" width="9.88671875" style="65" customWidth="1"/>
    <col min="11787" max="11787" width="0.6640625" style="65" customWidth="1"/>
    <col min="11788" max="11791" width="9.109375" style="65"/>
    <col min="11792" max="11792" width="12.44140625" style="65" bestFit="1" customWidth="1"/>
    <col min="11793" max="12032" width="9.109375" style="65"/>
    <col min="12033" max="12033" width="42.5546875" style="65" customWidth="1"/>
    <col min="12034" max="12035" width="12.33203125" style="65" customWidth="1"/>
    <col min="12036" max="12036" width="11" style="65" customWidth="1"/>
    <col min="12037" max="12037" width="9.88671875" style="65" customWidth="1"/>
    <col min="12038" max="12038" width="0.5546875" style="65" customWidth="1"/>
    <col min="12039" max="12039" width="11.5546875" style="65" customWidth="1"/>
    <col min="12040" max="12040" width="12.44140625" style="65" customWidth="1"/>
    <col min="12041" max="12041" width="10.6640625" style="65" customWidth="1"/>
    <col min="12042" max="12042" width="9.88671875" style="65" customWidth="1"/>
    <col min="12043" max="12043" width="0.6640625" style="65" customWidth="1"/>
    <col min="12044" max="12047" width="9.109375" style="65"/>
    <col min="12048" max="12048" width="12.44140625" style="65" bestFit="1" customWidth="1"/>
    <col min="12049" max="12288" width="9.109375" style="65"/>
    <col min="12289" max="12289" width="42.5546875" style="65" customWidth="1"/>
    <col min="12290" max="12291" width="12.33203125" style="65" customWidth="1"/>
    <col min="12292" max="12292" width="11" style="65" customWidth="1"/>
    <col min="12293" max="12293" width="9.88671875" style="65" customWidth="1"/>
    <col min="12294" max="12294" width="0.5546875" style="65" customWidth="1"/>
    <col min="12295" max="12295" width="11.5546875" style="65" customWidth="1"/>
    <col min="12296" max="12296" width="12.44140625" style="65" customWidth="1"/>
    <col min="12297" max="12297" width="10.6640625" style="65" customWidth="1"/>
    <col min="12298" max="12298" width="9.88671875" style="65" customWidth="1"/>
    <col min="12299" max="12299" width="0.6640625" style="65" customWidth="1"/>
    <col min="12300" max="12303" width="9.109375" style="65"/>
    <col min="12304" max="12304" width="12.44140625" style="65" bestFit="1" customWidth="1"/>
    <col min="12305" max="12544" width="9.109375" style="65"/>
    <col min="12545" max="12545" width="42.5546875" style="65" customWidth="1"/>
    <col min="12546" max="12547" width="12.33203125" style="65" customWidth="1"/>
    <col min="12548" max="12548" width="11" style="65" customWidth="1"/>
    <col min="12549" max="12549" width="9.88671875" style="65" customWidth="1"/>
    <col min="12550" max="12550" width="0.5546875" style="65" customWidth="1"/>
    <col min="12551" max="12551" width="11.5546875" style="65" customWidth="1"/>
    <col min="12552" max="12552" width="12.44140625" style="65" customWidth="1"/>
    <col min="12553" max="12553" width="10.6640625" style="65" customWidth="1"/>
    <col min="12554" max="12554" width="9.88671875" style="65" customWidth="1"/>
    <col min="12555" max="12555" width="0.6640625" style="65" customWidth="1"/>
    <col min="12556" max="12559" width="9.109375" style="65"/>
    <col min="12560" max="12560" width="12.44140625" style="65" bestFit="1" customWidth="1"/>
    <col min="12561" max="12800" width="9.109375" style="65"/>
    <col min="12801" max="12801" width="42.5546875" style="65" customWidth="1"/>
    <col min="12802" max="12803" width="12.33203125" style="65" customWidth="1"/>
    <col min="12804" max="12804" width="11" style="65" customWidth="1"/>
    <col min="12805" max="12805" width="9.88671875" style="65" customWidth="1"/>
    <col min="12806" max="12806" width="0.5546875" style="65" customWidth="1"/>
    <col min="12807" max="12807" width="11.5546875" style="65" customWidth="1"/>
    <col min="12808" max="12808" width="12.44140625" style="65" customWidth="1"/>
    <col min="12809" max="12809" width="10.6640625" style="65" customWidth="1"/>
    <col min="12810" max="12810" width="9.88671875" style="65" customWidth="1"/>
    <col min="12811" max="12811" width="0.6640625" style="65" customWidth="1"/>
    <col min="12812" max="12815" width="9.109375" style="65"/>
    <col min="12816" max="12816" width="12.44140625" style="65" bestFit="1" customWidth="1"/>
    <col min="12817" max="13056" width="9.109375" style="65"/>
    <col min="13057" max="13057" width="42.5546875" style="65" customWidth="1"/>
    <col min="13058" max="13059" width="12.33203125" style="65" customWidth="1"/>
    <col min="13060" max="13060" width="11" style="65" customWidth="1"/>
    <col min="13061" max="13061" width="9.88671875" style="65" customWidth="1"/>
    <col min="13062" max="13062" width="0.5546875" style="65" customWidth="1"/>
    <col min="13063" max="13063" width="11.5546875" style="65" customWidth="1"/>
    <col min="13064" max="13064" width="12.44140625" style="65" customWidth="1"/>
    <col min="13065" max="13065" width="10.6640625" style="65" customWidth="1"/>
    <col min="13066" max="13066" width="9.88671875" style="65" customWidth="1"/>
    <col min="13067" max="13067" width="0.6640625" style="65" customWidth="1"/>
    <col min="13068" max="13071" width="9.109375" style="65"/>
    <col min="13072" max="13072" width="12.44140625" style="65" bestFit="1" customWidth="1"/>
    <col min="13073" max="13312" width="9.109375" style="65"/>
    <col min="13313" max="13313" width="42.5546875" style="65" customWidth="1"/>
    <col min="13314" max="13315" width="12.33203125" style="65" customWidth="1"/>
    <col min="13316" max="13316" width="11" style="65" customWidth="1"/>
    <col min="13317" max="13317" width="9.88671875" style="65" customWidth="1"/>
    <col min="13318" max="13318" width="0.5546875" style="65" customWidth="1"/>
    <col min="13319" max="13319" width="11.5546875" style="65" customWidth="1"/>
    <col min="13320" max="13320" width="12.44140625" style="65" customWidth="1"/>
    <col min="13321" max="13321" width="10.6640625" style="65" customWidth="1"/>
    <col min="13322" max="13322" width="9.88671875" style="65" customWidth="1"/>
    <col min="13323" max="13323" width="0.6640625" style="65" customWidth="1"/>
    <col min="13324" max="13327" width="9.109375" style="65"/>
    <col min="13328" max="13328" width="12.44140625" style="65" bestFit="1" customWidth="1"/>
    <col min="13329" max="13568" width="9.109375" style="65"/>
    <col min="13569" max="13569" width="42.5546875" style="65" customWidth="1"/>
    <col min="13570" max="13571" width="12.33203125" style="65" customWidth="1"/>
    <col min="13572" max="13572" width="11" style="65" customWidth="1"/>
    <col min="13573" max="13573" width="9.88671875" style="65" customWidth="1"/>
    <col min="13574" max="13574" width="0.5546875" style="65" customWidth="1"/>
    <col min="13575" max="13575" width="11.5546875" style="65" customWidth="1"/>
    <col min="13576" max="13576" width="12.44140625" style="65" customWidth="1"/>
    <col min="13577" max="13577" width="10.6640625" style="65" customWidth="1"/>
    <col min="13578" max="13578" width="9.88671875" style="65" customWidth="1"/>
    <col min="13579" max="13579" width="0.6640625" style="65" customWidth="1"/>
    <col min="13580" max="13583" width="9.109375" style="65"/>
    <col min="13584" max="13584" width="12.44140625" style="65" bestFit="1" customWidth="1"/>
    <col min="13585" max="13824" width="9.109375" style="65"/>
    <col min="13825" max="13825" width="42.5546875" style="65" customWidth="1"/>
    <col min="13826" max="13827" width="12.33203125" style="65" customWidth="1"/>
    <col min="13828" max="13828" width="11" style="65" customWidth="1"/>
    <col min="13829" max="13829" width="9.88671875" style="65" customWidth="1"/>
    <col min="13830" max="13830" width="0.5546875" style="65" customWidth="1"/>
    <col min="13831" max="13831" width="11.5546875" style="65" customWidth="1"/>
    <col min="13832" max="13832" width="12.44140625" style="65" customWidth="1"/>
    <col min="13833" max="13833" width="10.6640625" style="65" customWidth="1"/>
    <col min="13834" max="13834" width="9.88671875" style="65" customWidth="1"/>
    <col min="13835" max="13835" width="0.6640625" style="65" customWidth="1"/>
    <col min="13836" max="13839" width="9.109375" style="65"/>
    <col min="13840" max="13840" width="12.44140625" style="65" bestFit="1" customWidth="1"/>
    <col min="13841" max="14080" width="9.109375" style="65"/>
    <col min="14081" max="14081" width="42.5546875" style="65" customWidth="1"/>
    <col min="14082" max="14083" width="12.33203125" style="65" customWidth="1"/>
    <col min="14084" max="14084" width="11" style="65" customWidth="1"/>
    <col min="14085" max="14085" width="9.88671875" style="65" customWidth="1"/>
    <col min="14086" max="14086" width="0.5546875" style="65" customWidth="1"/>
    <col min="14087" max="14087" width="11.5546875" style="65" customWidth="1"/>
    <col min="14088" max="14088" width="12.44140625" style="65" customWidth="1"/>
    <col min="14089" max="14089" width="10.6640625" style="65" customWidth="1"/>
    <col min="14090" max="14090" width="9.88671875" style="65" customWidth="1"/>
    <col min="14091" max="14091" width="0.6640625" style="65" customWidth="1"/>
    <col min="14092" max="14095" width="9.109375" style="65"/>
    <col min="14096" max="14096" width="12.44140625" style="65" bestFit="1" customWidth="1"/>
    <col min="14097" max="14336" width="9.109375" style="65"/>
    <col min="14337" max="14337" width="42.5546875" style="65" customWidth="1"/>
    <col min="14338" max="14339" width="12.33203125" style="65" customWidth="1"/>
    <col min="14340" max="14340" width="11" style="65" customWidth="1"/>
    <col min="14341" max="14341" width="9.88671875" style="65" customWidth="1"/>
    <col min="14342" max="14342" width="0.5546875" style="65" customWidth="1"/>
    <col min="14343" max="14343" width="11.5546875" style="65" customWidth="1"/>
    <col min="14344" max="14344" width="12.44140625" style="65" customWidth="1"/>
    <col min="14345" max="14345" width="10.6640625" style="65" customWidth="1"/>
    <col min="14346" max="14346" width="9.88671875" style="65" customWidth="1"/>
    <col min="14347" max="14347" width="0.6640625" style="65" customWidth="1"/>
    <col min="14348" max="14351" width="9.109375" style="65"/>
    <col min="14352" max="14352" width="12.44140625" style="65" bestFit="1" customWidth="1"/>
    <col min="14353" max="14592" width="9.109375" style="65"/>
    <col min="14593" max="14593" width="42.5546875" style="65" customWidth="1"/>
    <col min="14594" max="14595" width="12.33203125" style="65" customWidth="1"/>
    <col min="14596" max="14596" width="11" style="65" customWidth="1"/>
    <col min="14597" max="14597" width="9.88671875" style="65" customWidth="1"/>
    <col min="14598" max="14598" width="0.5546875" style="65" customWidth="1"/>
    <col min="14599" max="14599" width="11.5546875" style="65" customWidth="1"/>
    <col min="14600" max="14600" width="12.44140625" style="65" customWidth="1"/>
    <col min="14601" max="14601" width="10.6640625" style="65" customWidth="1"/>
    <col min="14602" max="14602" width="9.88671875" style="65" customWidth="1"/>
    <col min="14603" max="14603" width="0.6640625" style="65" customWidth="1"/>
    <col min="14604" max="14607" width="9.109375" style="65"/>
    <col min="14608" max="14608" width="12.44140625" style="65" bestFit="1" customWidth="1"/>
    <col min="14609" max="14848" width="9.109375" style="65"/>
    <col min="14849" max="14849" width="42.5546875" style="65" customWidth="1"/>
    <col min="14850" max="14851" width="12.33203125" style="65" customWidth="1"/>
    <col min="14852" max="14852" width="11" style="65" customWidth="1"/>
    <col min="14853" max="14853" width="9.88671875" style="65" customWidth="1"/>
    <col min="14854" max="14854" width="0.5546875" style="65" customWidth="1"/>
    <col min="14855" max="14855" width="11.5546875" style="65" customWidth="1"/>
    <col min="14856" max="14856" width="12.44140625" style="65" customWidth="1"/>
    <col min="14857" max="14857" width="10.6640625" style="65" customWidth="1"/>
    <col min="14858" max="14858" width="9.88671875" style="65" customWidth="1"/>
    <col min="14859" max="14859" width="0.6640625" style="65" customWidth="1"/>
    <col min="14860" max="14863" width="9.109375" style="65"/>
    <col min="14864" max="14864" width="12.44140625" style="65" bestFit="1" customWidth="1"/>
    <col min="14865" max="15104" width="9.109375" style="65"/>
    <col min="15105" max="15105" width="42.5546875" style="65" customWidth="1"/>
    <col min="15106" max="15107" width="12.33203125" style="65" customWidth="1"/>
    <col min="15108" max="15108" width="11" style="65" customWidth="1"/>
    <col min="15109" max="15109" width="9.88671875" style="65" customWidth="1"/>
    <col min="15110" max="15110" width="0.5546875" style="65" customWidth="1"/>
    <col min="15111" max="15111" width="11.5546875" style="65" customWidth="1"/>
    <col min="15112" max="15112" width="12.44140625" style="65" customWidth="1"/>
    <col min="15113" max="15113" width="10.6640625" style="65" customWidth="1"/>
    <col min="15114" max="15114" width="9.88671875" style="65" customWidth="1"/>
    <col min="15115" max="15115" width="0.6640625" style="65" customWidth="1"/>
    <col min="15116" max="15119" width="9.109375" style="65"/>
    <col min="15120" max="15120" width="12.44140625" style="65" bestFit="1" customWidth="1"/>
    <col min="15121" max="15360" width="9.109375" style="65"/>
    <col min="15361" max="15361" width="42.5546875" style="65" customWidth="1"/>
    <col min="15362" max="15363" width="12.33203125" style="65" customWidth="1"/>
    <col min="15364" max="15364" width="11" style="65" customWidth="1"/>
    <col min="15365" max="15365" width="9.88671875" style="65" customWidth="1"/>
    <col min="15366" max="15366" width="0.5546875" style="65" customWidth="1"/>
    <col min="15367" max="15367" width="11.5546875" style="65" customWidth="1"/>
    <col min="15368" max="15368" width="12.44140625" style="65" customWidth="1"/>
    <col min="15369" max="15369" width="10.6640625" style="65" customWidth="1"/>
    <col min="15370" max="15370" width="9.88671875" style="65" customWidth="1"/>
    <col min="15371" max="15371" width="0.6640625" style="65" customWidth="1"/>
    <col min="15372" max="15375" width="9.109375" style="65"/>
    <col min="15376" max="15376" width="12.44140625" style="65" bestFit="1" customWidth="1"/>
    <col min="15377" max="15616" width="9.109375" style="65"/>
    <col min="15617" max="15617" width="42.5546875" style="65" customWidth="1"/>
    <col min="15618" max="15619" width="12.33203125" style="65" customWidth="1"/>
    <col min="15620" max="15620" width="11" style="65" customWidth="1"/>
    <col min="15621" max="15621" width="9.88671875" style="65" customWidth="1"/>
    <col min="15622" max="15622" width="0.5546875" style="65" customWidth="1"/>
    <col min="15623" max="15623" width="11.5546875" style="65" customWidth="1"/>
    <col min="15624" max="15624" width="12.44140625" style="65" customWidth="1"/>
    <col min="15625" max="15625" width="10.6640625" style="65" customWidth="1"/>
    <col min="15626" max="15626" width="9.88671875" style="65" customWidth="1"/>
    <col min="15627" max="15627" width="0.6640625" style="65" customWidth="1"/>
    <col min="15628" max="15631" width="9.109375" style="65"/>
    <col min="15632" max="15632" width="12.44140625" style="65" bestFit="1" customWidth="1"/>
    <col min="15633" max="15872" width="9.109375" style="65"/>
    <col min="15873" max="15873" width="42.5546875" style="65" customWidth="1"/>
    <col min="15874" max="15875" width="12.33203125" style="65" customWidth="1"/>
    <col min="15876" max="15876" width="11" style="65" customWidth="1"/>
    <col min="15877" max="15877" width="9.88671875" style="65" customWidth="1"/>
    <col min="15878" max="15878" width="0.5546875" style="65" customWidth="1"/>
    <col min="15879" max="15879" width="11.5546875" style="65" customWidth="1"/>
    <col min="15880" max="15880" width="12.44140625" style="65" customWidth="1"/>
    <col min="15881" max="15881" width="10.6640625" style="65" customWidth="1"/>
    <col min="15882" max="15882" width="9.88671875" style="65" customWidth="1"/>
    <col min="15883" max="15883" width="0.6640625" style="65" customWidth="1"/>
    <col min="15884" max="15887" width="9.109375" style="65"/>
    <col min="15888" max="15888" width="12.44140625" style="65" bestFit="1" customWidth="1"/>
    <col min="15889" max="16128" width="9.109375" style="65"/>
    <col min="16129" max="16129" width="42.5546875" style="65" customWidth="1"/>
    <col min="16130" max="16131" width="12.33203125" style="65" customWidth="1"/>
    <col min="16132" max="16132" width="11" style="65" customWidth="1"/>
    <col min="16133" max="16133" width="9.88671875" style="65" customWidth="1"/>
    <col min="16134" max="16134" width="0.5546875" style="65" customWidth="1"/>
    <col min="16135" max="16135" width="11.5546875" style="65" customWidth="1"/>
    <col min="16136" max="16136" width="12.44140625" style="65" customWidth="1"/>
    <col min="16137" max="16137" width="10.6640625" style="65" customWidth="1"/>
    <col min="16138" max="16138" width="9.88671875" style="65" customWidth="1"/>
    <col min="16139" max="16139" width="0.6640625" style="65" customWidth="1"/>
    <col min="16140" max="16143" width="9.109375" style="65"/>
    <col min="16144" max="16144" width="12.44140625" style="65" bestFit="1" customWidth="1"/>
    <col min="16145" max="16384" width="9.109375" style="65"/>
  </cols>
  <sheetData>
    <row r="1" spans="1:12" x14ac:dyDescent="0.25">
      <c r="A1" s="335" t="s">
        <v>711</v>
      </c>
      <c r="B1" s="336"/>
      <c r="C1" s="336"/>
      <c r="D1" s="336"/>
    </row>
    <row r="2" spans="1:12" x14ac:dyDescent="0.25">
      <c r="A2" s="66"/>
    </row>
    <row r="3" spans="1:12" x14ac:dyDescent="0.25">
      <c r="A3" s="67" t="s">
        <v>583</v>
      </c>
      <c r="B3" s="337" t="str">
        <f>+'Uitk 2013 tm 2016'!D9</f>
        <v>Zwolle</v>
      </c>
      <c r="C3" s="338"/>
      <c r="L3" s="64"/>
    </row>
    <row r="4" spans="1:12" x14ac:dyDescent="0.25">
      <c r="A4" s="67" t="s">
        <v>712</v>
      </c>
      <c r="B4" s="339" t="s">
        <v>713</v>
      </c>
      <c r="C4" s="340"/>
      <c r="D4" s="60"/>
      <c r="L4" s="64"/>
    </row>
    <row r="5" spans="1:12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73" customFormat="1" ht="12.75" customHeight="1" x14ac:dyDescent="0.25">
      <c r="A6" s="70" t="s">
        <v>714</v>
      </c>
      <c r="B6" s="341" t="s">
        <v>715</v>
      </c>
      <c r="C6" s="341"/>
      <c r="D6" s="341"/>
      <c r="E6" s="71"/>
      <c r="F6" s="72"/>
      <c r="G6" s="341" t="s">
        <v>716</v>
      </c>
      <c r="H6" s="341"/>
      <c r="I6" s="341"/>
      <c r="J6" s="71"/>
      <c r="K6" s="72"/>
      <c r="L6" s="333" t="s">
        <v>706</v>
      </c>
    </row>
    <row r="7" spans="1:12" s="75" customFormat="1" ht="34.5" customHeight="1" x14ac:dyDescent="0.25">
      <c r="A7" s="70"/>
      <c r="B7" s="71" t="s">
        <v>717</v>
      </c>
      <c r="C7" s="71" t="s">
        <v>759</v>
      </c>
      <c r="D7" s="71" t="s">
        <v>718</v>
      </c>
      <c r="E7" s="71" t="s">
        <v>719</v>
      </c>
      <c r="F7" s="74"/>
      <c r="G7" s="71" t="s">
        <v>717</v>
      </c>
      <c r="H7" s="71" t="s">
        <v>759</v>
      </c>
      <c r="I7" s="71" t="s">
        <v>718</v>
      </c>
      <c r="J7" s="71" t="s">
        <v>719</v>
      </c>
      <c r="K7" s="74"/>
      <c r="L7" s="333"/>
    </row>
    <row r="8" spans="1:12" ht="3.75" customHeight="1" x14ac:dyDescent="0.25">
      <c r="A8" s="76"/>
      <c r="B8" s="334"/>
      <c r="C8" s="334"/>
      <c r="D8" s="334"/>
      <c r="E8" s="334"/>
      <c r="F8" s="334"/>
      <c r="G8" s="334"/>
      <c r="H8" s="334"/>
      <c r="I8" s="334"/>
      <c r="J8" s="334"/>
      <c r="K8" s="74"/>
      <c r="L8" s="84"/>
    </row>
    <row r="9" spans="1:12" x14ac:dyDescent="0.25">
      <c r="A9" s="77" t="s">
        <v>720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x14ac:dyDescent="0.25">
      <c r="A10" s="63" t="s">
        <v>721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x14ac:dyDescent="0.25">
      <c r="A11" s="67" t="s">
        <v>722</v>
      </c>
      <c r="B11" s="60">
        <v>0</v>
      </c>
      <c r="C11" s="60">
        <v>0</v>
      </c>
      <c r="D11" s="60">
        <v>0</v>
      </c>
      <c r="E11" s="60">
        <v>0</v>
      </c>
      <c r="F11" s="61"/>
      <c r="G11" s="60">
        <v>0</v>
      </c>
      <c r="H11" s="60">
        <v>0</v>
      </c>
      <c r="I11" s="60">
        <v>0</v>
      </c>
      <c r="J11" s="60">
        <v>0</v>
      </c>
      <c r="K11" s="61"/>
      <c r="L11" s="78">
        <f t="shared" ref="L11:L22" si="0">SUM(B11:K11)</f>
        <v>0</v>
      </c>
    </row>
    <row r="12" spans="1:12" x14ac:dyDescent="0.25">
      <c r="A12" s="67" t="s">
        <v>723</v>
      </c>
      <c r="B12" s="60">
        <v>0</v>
      </c>
      <c r="C12" s="60">
        <v>0</v>
      </c>
      <c r="D12" s="60">
        <v>0</v>
      </c>
      <c r="E12" s="60">
        <v>0</v>
      </c>
      <c r="F12" s="61"/>
      <c r="G12" s="60">
        <v>0</v>
      </c>
      <c r="H12" s="60">
        <v>0</v>
      </c>
      <c r="I12" s="60">
        <v>0</v>
      </c>
      <c r="J12" s="60">
        <v>0</v>
      </c>
      <c r="K12" s="61"/>
      <c r="L12" s="78">
        <f t="shared" si="0"/>
        <v>0</v>
      </c>
    </row>
    <row r="13" spans="1:12" x14ac:dyDescent="0.25">
      <c r="A13" s="63" t="s">
        <v>724</v>
      </c>
      <c r="B13" s="60">
        <v>0</v>
      </c>
      <c r="C13" s="60">
        <v>0</v>
      </c>
      <c r="D13" s="60">
        <v>0</v>
      </c>
      <c r="E13" s="60">
        <v>0</v>
      </c>
      <c r="F13" s="61"/>
      <c r="G13" s="60">
        <v>0</v>
      </c>
      <c r="H13" s="60">
        <v>0</v>
      </c>
      <c r="I13" s="60">
        <v>0</v>
      </c>
      <c r="J13" s="60">
        <v>0</v>
      </c>
      <c r="K13" s="61"/>
      <c r="L13" s="78">
        <f>SUM(B13:K13)</f>
        <v>0</v>
      </c>
    </row>
    <row r="14" spans="1:12" x14ac:dyDescent="0.25">
      <c r="A14" s="63" t="s">
        <v>725</v>
      </c>
      <c r="B14" s="60">
        <v>0</v>
      </c>
      <c r="C14" s="60">
        <v>0</v>
      </c>
      <c r="D14" s="60">
        <v>0</v>
      </c>
      <c r="E14" s="60">
        <v>0</v>
      </c>
      <c r="F14" s="61"/>
      <c r="G14" s="60">
        <v>0</v>
      </c>
      <c r="H14" s="60">
        <v>0</v>
      </c>
      <c r="I14" s="60">
        <v>0</v>
      </c>
      <c r="J14" s="60">
        <v>0</v>
      </c>
      <c r="K14" s="61"/>
      <c r="L14" s="78">
        <f t="shared" si="0"/>
        <v>0</v>
      </c>
    </row>
    <row r="15" spans="1:12" x14ac:dyDescent="0.25">
      <c r="A15" s="63" t="s">
        <v>726</v>
      </c>
      <c r="B15" s="60">
        <v>0</v>
      </c>
      <c r="C15" s="60">
        <v>0</v>
      </c>
      <c r="D15" s="60">
        <v>0</v>
      </c>
      <c r="E15" s="60">
        <v>0</v>
      </c>
      <c r="F15" s="61"/>
      <c r="G15" s="60">
        <v>0</v>
      </c>
      <c r="H15" s="60">
        <v>0</v>
      </c>
      <c r="I15" s="60">
        <v>0</v>
      </c>
      <c r="J15" s="60">
        <v>0</v>
      </c>
      <c r="K15" s="61"/>
      <c r="L15" s="78">
        <f>SUM(B15:K15)</f>
        <v>0</v>
      </c>
    </row>
    <row r="16" spans="1:12" x14ac:dyDescent="0.25">
      <c r="A16" s="63" t="s">
        <v>727</v>
      </c>
      <c r="B16" s="60">
        <v>0</v>
      </c>
      <c r="C16" s="60">
        <v>0</v>
      </c>
      <c r="D16" s="60">
        <v>0</v>
      </c>
      <c r="E16" s="60">
        <v>0</v>
      </c>
      <c r="F16" s="61"/>
      <c r="G16" s="60">
        <v>0</v>
      </c>
      <c r="H16" s="60">
        <v>0</v>
      </c>
      <c r="I16" s="60">
        <v>0</v>
      </c>
      <c r="J16" s="60">
        <v>0</v>
      </c>
      <c r="K16" s="61"/>
      <c r="L16" s="78">
        <f t="shared" si="0"/>
        <v>0</v>
      </c>
    </row>
    <row r="17" spans="1:15" x14ac:dyDescent="0.25">
      <c r="A17" s="63" t="s">
        <v>728</v>
      </c>
      <c r="B17" s="60">
        <v>0</v>
      </c>
      <c r="C17" s="60">
        <v>0</v>
      </c>
      <c r="D17" s="60">
        <v>0</v>
      </c>
      <c r="E17" s="60">
        <v>0</v>
      </c>
      <c r="F17" s="61"/>
      <c r="G17" s="60">
        <v>0</v>
      </c>
      <c r="H17" s="60">
        <v>0</v>
      </c>
      <c r="I17" s="60">
        <v>0</v>
      </c>
      <c r="J17" s="60">
        <v>0</v>
      </c>
      <c r="K17" s="61"/>
      <c r="L17" s="78">
        <f t="shared" si="0"/>
        <v>0</v>
      </c>
    </row>
    <row r="18" spans="1:15" x14ac:dyDescent="0.25">
      <c r="A18" s="63" t="s">
        <v>729</v>
      </c>
      <c r="B18" s="60">
        <v>0</v>
      </c>
      <c r="C18" s="60">
        <v>0</v>
      </c>
      <c r="D18" s="60">
        <v>0</v>
      </c>
      <c r="E18" s="60">
        <v>0</v>
      </c>
      <c r="F18" s="61"/>
      <c r="G18" s="60">
        <v>0</v>
      </c>
      <c r="H18" s="60">
        <v>0</v>
      </c>
      <c r="I18" s="60">
        <v>0</v>
      </c>
      <c r="J18" s="60">
        <v>0</v>
      </c>
      <c r="K18" s="61"/>
      <c r="L18" s="78">
        <f t="shared" si="0"/>
        <v>0</v>
      </c>
    </row>
    <row r="19" spans="1:15" x14ac:dyDescent="0.25">
      <c r="A19" s="63" t="s">
        <v>730</v>
      </c>
      <c r="B19" s="60">
        <v>0</v>
      </c>
      <c r="C19" s="60">
        <v>0</v>
      </c>
      <c r="D19" s="60">
        <v>0</v>
      </c>
      <c r="E19" s="60">
        <v>0</v>
      </c>
      <c r="F19" s="61"/>
      <c r="G19" s="60">
        <v>0</v>
      </c>
      <c r="H19" s="60">
        <v>0</v>
      </c>
      <c r="I19" s="60">
        <v>0</v>
      </c>
      <c r="J19" s="60">
        <v>0</v>
      </c>
      <c r="K19" s="61"/>
      <c r="L19" s="78">
        <f>SUM(B19:K19)</f>
        <v>0</v>
      </c>
    </row>
    <row r="20" spans="1:15" x14ac:dyDescent="0.25">
      <c r="A20" s="63" t="s">
        <v>731</v>
      </c>
      <c r="B20" s="60">
        <v>0</v>
      </c>
      <c r="C20" s="60">
        <v>0</v>
      </c>
      <c r="D20" s="60">
        <v>0</v>
      </c>
      <c r="E20" s="60">
        <v>0</v>
      </c>
      <c r="F20" s="61"/>
      <c r="G20" s="60">
        <v>0</v>
      </c>
      <c r="H20" s="60">
        <v>0</v>
      </c>
      <c r="I20" s="60">
        <v>0</v>
      </c>
      <c r="J20" s="60">
        <v>0</v>
      </c>
      <c r="K20" s="61"/>
      <c r="L20" s="78">
        <f>SUM(B20:K20)</f>
        <v>0</v>
      </c>
    </row>
    <row r="21" spans="1:15" ht="13.8" thickBot="1" x14ac:dyDescent="0.3">
      <c r="A21" s="63" t="s">
        <v>732</v>
      </c>
      <c r="B21" s="62">
        <v>0</v>
      </c>
      <c r="C21" s="62">
        <v>0</v>
      </c>
      <c r="D21" s="62">
        <v>0</v>
      </c>
      <c r="E21" s="62">
        <v>0</v>
      </c>
      <c r="F21" s="61"/>
      <c r="G21" s="62">
        <v>0</v>
      </c>
      <c r="H21" s="62">
        <v>0</v>
      </c>
      <c r="I21" s="62">
        <v>0</v>
      </c>
      <c r="J21" s="62">
        <v>0</v>
      </c>
      <c r="K21" s="61"/>
      <c r="L21" s="79">
        <f t="shared" si="0"/>
        <v>0</v>
      </c>
    </row>
    <row r="22" spans="1:15" s="83" customFormat="1" x14ac:dyDescent="0.25">
      <c r="A22" s="80" t="s">
        <v>733</v>
      </c>
      <c r="B22" s="81">
        <f>SUM(B9:B21)</f>
        <v>0</v>
      </c>
      <c r="C22" s="81">
        <f>SUM(C9:C21)</f>
        <v>0</v>
      </c>
      <c r="D22" s="81">
        <f>SUM(D9:D21)</f>
        <v>0</v>
      </c>
      <c r="E22" s="81">
        <f>SUM(E9:E21)</f>
        <v>0</v>
      </c>
      <c r="F22" s="82"/>
      <c r="G22" s="81">
        <f>SUM(G9:G21)</f>
        <v>0</v>
      </c>
      <c r="H22" s="81">
        <f>SUM(H9:H21)</f>
        <v>0</v>
      </c>
      <c r="I22" s="81">
        <f>SUM(I9:I21)</f>
        <v>0</v>
      </c>
      <c r="J22" s="81">
        <f>SUM(J9:J21)</f>
        <v>0</v>
      </c>
      <c r="K22" s="82"/>
      <c r="L22" s="78">
        <f t="shared" si="0"/>
        <v>0</v>
      </c>
    </row>
    <row r="23" spans="1:15" ht="3" customHeight="1" x14ac:dyDescent="0.25">
      <c r="A23" s="76"/>
      <c r="B23" s="334"/>
      <c r="C23" s="334"/>
      <c r="D23" s="334"/>
      <c r="E23" s="334"/>
      <c r="F23" s="334"/>
      <c r="G23" s="334"/>
      <c r="H23" s="334"/>
      <c r="I23" s="334"/>
      <c r="J23" s="334"/>
      <c r="K23" s="74"/>
      <c r="L23" s="84"/>
    </row>
    <row r="24" spans="1:15" x14ac:dyDescent="0.25">
      <c r="A24" s="77" t="s">
        <v>734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5" x14ac:dyDescent="0.25">
      <c r="A25" s="63" t="s">
        <v>721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5" x14ac:dyDescent="0.25">
      <c r="A26" s="67" t="s">
        <v>722</v>
      </c>
      <c r="B26" s="60">
        <v>0</v>
      </c>
      <c r="C26" s="60">
        <v>0</v>
      </c>
      <c r="D26" s="60">
        <v>0</v>
      </c>
      <c r="E26" s="60">
        <v>0</v>
      </c>
      <c r="F26" s="61"/>
      <c r="G26" s="60">
        <v>0</v>
      </c>
      <c r="H26" s="60">
        <v>0</v>
      </c>
      <c r="I26" s="60">
        <v>0</v>
      </c>
      <c r="J26" s="60">
        <v>0</v>
      </c>
      <c r="K26" s="61"/>
      <c r="L26" s="78">
        <f t="shared" ref="L26:L36" si="1">SUM(B26:K26)</f>
        <v>0</v>
      </c>
    </row>
    <row r="27" spans="1:15" x14ac:dyDescent="0.25">
      <c r="A27" s="67" t="s">
        <v>723</v>
      </c>
      <c r="B27" s="60">
        <v>0</v>
      </c>
      <c r="C27" s="60">
        <v>0</v>
      </c>
      <c r="D27" s="60">
        <v>0</v>
      </c>
      <c r="E27" s="60">
        <v>0</v>
      </c>
      <c r="F27" s="61"/>
      <c r="G27" s="60">
        <v>0</v>
      </c>
      <c r="H27" s="60">
        <v>0</v>
      </c>
      <c r="I27" s="60">
        <v>0</v>
      </c>
      <c r="J27" s="60">
        <v>0</v>
      </c>
      <c r="K27" s="61"/>
      <c r="L27" s="78">
        <f t="shared" si="1"/>
        <v>0</v>
      </c>
    </row>
    <row r="28" spans="1:15" x14ac:dyDescent="0.25">
      <c r="A28" s="63" t="s">
        <v>724</v>
      </c>
      <c r="B28" s="60">
        <v>0</v>
      </c>
      <c r="C28" s="60">
        <v>0</v>
      </c>
      <c r="D28" s="60">
        <v>0</v>
      </c>
      <c r="E28" s="60">
        <v>0</v>
      </c>
      <c r="F28" s="61"/>
      <c r="G28" s="60">
        <v>0</v>
      </c>
      <c r="H28" s="60">
        <v>0</v>
      </c>
      <c r="I28" s="60">
        <v>0</v>
      </c>
      <c r="J28" s="60">
        <v>0</v>
      </c>
      <c r="K28" s="61"/>
      <c r="L28" s="78">
        <f t="shared" si="1"/>
        <v>0</v>
      </c>
    </row>
    <row r="29" spans="1:15" x14ac:dyDescent="0.25">
      <c r="A29" s="63" t="s">
        <v>735</v>
      </c>
      <c r="B29" s="60">
        <v>0</v>
      </c>
      <c r="C29" s="60">
        <v>0</v>
      </c>
      <c r="D29" s="60">
        <v>0</v>
      </c>
      <c r="E29" s="60">
        <v>0</v>
      </c>
      <c r="F29" s="61"/>
      <c r="G29" s="60">
        <v>0</v>
      </c>
      <c r="H29" s="60">
        <v>0</v>
      </c>
      <c r="I29" s="60">
        <v>0</v>
      </c>
      <c r="J29" s="60">
        <v>0</v>
      </c>
      <c r="K29" s="61"/>
      <c r="L29" s="78">
        <f t="shared" si="1"/>
        <v>0</v>
      </c>
      <c r="O29" s="85"/>
    </row>
    <row r="30" spans="1:15" x14ac:dyDescent="0.25">
      <c r="A30" s="63" t="s">
        <v>726</v>
      </c>
      <c r="B30" s="60">
        <v>0</v>
      </c>
      <c r="C30" s="60">
        <v>0</v>
      </c>
      <c r="D30" s="60">
        <v>0</v>
      </c>
      <c r="E30" s="60">
        <v>0</v>
      </c>
      <c r="F30" s="61"/>
      <c r="G30" s="60">
        <v>0</v>
      </c>
      <c r="H30" s="60">
        <v>0</v>
      </c>
      <c r="I30" s="60">
        <v>0</v>
      </c>
      <c r="J30" s="60">
        <v>0</v>
      </c>
      <c r="K30" s="61"/>
      <c r="L30" s="78">
        <f>SUM(B30:K30)</f>
        <v>0</v>
      </c>
    </row>
    <row r="31" spans="1:15" x14ac:dyDescent="0.25">
      <c r="A31" s="63" t="s">
        <v>727</v>
      </c>
      <c r="B31" s="60">
        <v>0</v>
      </c>
      <c r="C31" s="60">
        <v>0</v>
      </c>
      <c r="D31" s="60">
        <v>0</v>
      </c>
      <c r="E31" s="60">
        <v>0</v>
      </c>
      <c r="F31" s="61"/>
      <c r="G31" s="60">
        <v>0</v>
      </c>
      <c r="H31" s="60">
        <v>0</v>
      </c>
      <c r="I31" s="60">
        <v>0</v>
      </c>
      <c r="J31" s="60">
        <v>0</v>
      </c>
      <c r="K31" s="61"/>
      <c r="L31" s="78">
        <f t="shared" si="1"/>
        <v>0</v>
      </c>
    </row>
    <row r="32" spans="1:15" x14ac:dyDescent="0.25">
      <c r="A32" s="63" t="s">
        <v>728</v>
      </c>
      <c r="B32" s="60">
        <v>0</v>
      </c>
      <c r="C32" s="60">
        <v>0</v>
      </c>
      <c r="D32" s="60">
        <v>0</v>
      </c>
      <c r="E32" s="60">
        <v>0</v>
      </c>
      <c r="F32" s="61"/>
      <c r="G32" s="60">
        <v>0</v>
      </c>
      <c r="H32" s="60">
        <v>0</v>
      </c>
      <c r="I32" s="60">
        <v>0</v>
      </c>
      <c r="J32" s="60">
        <v>0</v>
      </c>
      <c r="K32" s="61"/>
      <c r="L32" s="78">
        <f t="shared" si="1"/>
        <v>0</v>
      </c>
    </row>
    <row r="33" spans="1:16" x14ac:dyDescent="0.25">
      <c r="A33" s="63" t="s">
        <v>729</v>
      </c>
      <c r="B33" s="60">
        <v>0</v>
      </c>
      <c r="C33" s="60">
        <v>0</v>
      </c>
      <c r="D33" s="60">
        <v>0</v>
      </c>
      <c r="E33" s="60">
        <v>0</v>
      </c>
      <c r="F33" s="61"/>
      <c r="G33" s="60">
        <v>0</v>
      </c>
      <c r="H33" s="60">
        <v>0</v>
      </c>
      <c r="I33" s="60">
        <v>0</v>
      </c>
      <c r="J33" s="60">
        <v>0</v>
      </c>
      <c r="K33" s="61"/>
      <c r="L33" s="78">
        <f t="shared" si="1"/>
        <v>0</v>
      </c>
    </row>
    <row r="34" spans="1:16" x14ac:dyDescent="0.25">
      <c r="A34" s="63" t="s">
        <v>736</v>
      </c>
      <c r="B34" s="60">
        <v>0</v>
      </c>
      <c r="C34" s="60">
        <v>0</v>
      </c>
      <c r="D34" s="60">
        <v>0</v>
      </c>
      <c r="E34" s="60">
        <v>0</v>
      </c>
      <c r="F34" s="61"/>
      <c r="G34" s="60">
        <v>0</v>
      </c>
      <c r="H34" s="60">
        <v>0</v>
      </c>
      <c r="I34" s="60">
        <v>0</v>
      </c>
      <c r="J34" s="60">
        <v>0</v>
      </c>
      <c r="K34" s="61"/>
      <c r="L34" s="78">
        <f>SUM(B34:K34)</f>
        <v>0</v>
      </c>
      <c r="P34" s="85"/>
    </row>
    <row r="35" spans="1:16" x14ac:dyDescent="0.25">
      <c r="A35" s="63" t="s">
        <v>737</v>
      </c>
      <c r="B35" s="86"/>
      <c r="C35" s="86"/>
      <c r="D35" s="86"/>
      <c r="E35" s="87">
        <v>0</v>
      </c>
      <c r="F35" s="69"/>
      <c r="G35" s="86"/>
      <c r="H35" s="86"/>
      <c r="I35" s="86"/>
      <c r="J35" s="60">
        <v>0</v>
      </c>
      <c r="K35" s="61"/>
      <c r="L35" s="78">
        <f>SUM(B35:K35)</f>
        <v>0</v>
      </c>
    </row>
    <row r="36" spans="1:16" ht="13.8" thickBot="1" x14ac:dyDescent="0.3">
      <c r="A36" s="63" t="s">
        <v>732</v>
      </c>
      <c r="B36" s="62">
        <v>0</v>
      </c>
      <c r="C36" s="62">
        <v>0</v>
      </c>
      <c r="D36" s="62">
        <f>D55</f>
        <v>0</v>
      </c>
      <c r="E36" s="62">
        <v>0</v>
      </c>
      <c r="F36" s="61"/>
      <c r="G36" s="62">
        <v>0</v>
      </c>
      <c r="H36" s="62">
        <f>H55</f>
        <v>0</v>
      </c>
      <c r="I36" s="62">
        <f>I55</f>
        <v>0</v>
      </c>
      <c r="J36" s="62">
        <v>0</v>
      </c>
      <c r="K36" s="61"/>
      <c r="L36" s="79">
        <f t="shared" si="1"/>
        <v>0</v>
      </c>
      <c r="O36" s="85"/>
    </row>
    <row r="37" spans="1:16" s="83" customFormat="1" x14ac:dyDescent="0.25">
      <c r="A37" s="80" t="s">
        <v>738</v>
      </c>
      <c r="B37" s="81">
        <f>SUM(B24:B36)</f>
        <v>0</v>
      </c>
      <c r="C37" s="81">
        <f>SUM(C24:C36)</f>
        <v>0</v>
      </c>
      <c r="D37" s="81">
        <f>SUM(D24:D36)</f>
        <v>0</v>
      </c>
      <c r="E37" s="81">
        <f>SUM(E24:E36)</f>
        <v>0</v>
      </c>
      <c r="F37" s="82"/>
      <c r="G37" s="81">
        <f>SUM(G24:G36)</f>
        <v>0</v>
      </c>
      <c r="H37" s="81">
        <f>SUM(H24:H36)</f>
        <v>0</v>
      </c>
      <c r="I37" s="81">
        <f>SUM(I24:I36)</f>
        <v>0</v>
      </c>
      <c r="J37" s="81">
        <f>SUM(J24:J36)</f>
        <v>0</v>
      </c>
      <c r="K37" s="82"/>
      <c r="L37" s="78">
        <f>SUM(B37:K37)</f>
        <v>0</v>
      </c>
    </row>
    <row r="38" spans="1:16" ht="3.75" customHeight="1" x14ac:dyDescent="0.25">
      <c r="A38" s="76"/>
      <c r="B38" s="88"/>
      <c r="C38" s="88"/>
      <c r="D38" s="88"/>
      <c r="E38" s="88"/>
      <c r="F38" s="88"/>
      <c r="G38" s="88"/>
      <c r="H38" s="88"/>
      <c r="I38" s="88"/>
      <c r="J38" s="88"/>
      <c r="K38" s="74"/>
      <c r="L38" s="84"/>
    </row>
    <row r="39" spans="1:16" s="73" customFormat="1" ht="23.25" customHeight="1" x14ac:dyDescent="0.2">
      <c r="A39" s="89" t="s">
        <v>739</v>
      </c>
      <c r="B39" s="60">
        <v>0</v>
      </c>
      <c r="C39" s="60">
        <v>0</v>
      </c>
      <c r="D39" s="60">
        <v>0</v>
      </c>
      <c r="E39" s="60">
        <v>0</v>
      </c>
      <c r="F39" s="61"/>
      <c r="G39" s="60">
        <v>0</v>
      </c>
      <c r="H39" s="60">
        <v>0</v>
      </c>
      <c r="I39" s="60">
        <v>0</v>
      </c>
      <c r="J39" s="60">
        <v>0</v>
      </c>
      <c r="K39" s="72"/>
      <c r="L39" s="90">
        <f>SUM(B39:K39)</f>
        <v>0</v>
      </c>
    </row>
    <row r="40" spans="1:16" ht="3" customHeight="1" x14ac:dyDescent="0.25">
      <c r="A40" s="68" t="s">
        <v>740</v>
      </c>
      <c r="B40" s="91"/>
      <c r="C40" s="91"/>
      <c r="D40" s="91"/>
      <c r="E40" s="91"/>
      <c r="F40" s="69"/>
      <c r="G40" s="91"/>
      <c r="H40" s="91"/>
      <c r="I40" s="91"/>
      <c r="J40" s="91"/>
      <c r="K40" s="69"/>
      <c r="L40" s="92"/>
    </row>
    <row r="41" spans="1:16" s="96" customFormat="1" x14ac:dyDescent="0.25">
      <c r="A41" s="93" t="s">
        <v>741</v>
      </c>
      <c r="B41" s="94">
        <f>B22+B37+B39</f>
        <v>0</v>
      </c>
      <c r="C41" s="94">
        <f>C22+C37+C39</f>
        <v>0</v>
      </c>
      <c r="D41" s="94">
        <f>D22+D37+D39</f>
        <v>0</v>
      </c>
      <c r="E41" s="94">
        <f>E22+E37+E39</f>
        <v>0</v>
      </c>
      <c r="F41" s="95"/>
      <c r="G41" s="94">
        <f>G22+G37+G39</f>
        <v>0</v>
      </c>
      <c r="H41" s="94">
        <f>H22+H37+H39</f>
        <v>0</v>
      </c>
      <c r="I41" s="94">
        <f>I22+I37+I39</f>
        <v>0</v>
      </c>
      <c r="J41" s="94">
        <f>J22+J37+J39</f>
        <v>0</v>
      </c>
      <c r="K41" s="95"/>
      <c r="L41" s="94">
        <f>L22+L37+L39</f>
        <v>0</v>
      </c>
    </row>
    <row r="42" spans="1:16" ht="2.25" customHeight="1" x14ac:dyDescent="0.25">
      <c r="A42" s="76"/>
      <c r="B42" s="88"/>
      <c r="C42" s="88"/>
      <c r="D42" s="88"/>
      <c r="E42" s="88"/>
      <c r="F42" s="88"/>
      <c r="G42" s="88"/>
      <c r="H42" s="88"/>
      <c r="I42" s="88"/>
      <c r="J42" s="88"/>
      <c r="K42" s="74"/>
      <c r="L42" s="84"/>
    </row>
    <row r="43" spans="1:16" x14ac:dyDescent="0.25">
      <c r="A43" s="77" t="s">
        <v>742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6" x14ac:dyDescent="0.25">
      <c r="A44" s="63" t="s">
        <v>743</v>
      </c>
      <c r="B44" s="60">
        <v>0</v>
      </c>
      <c r="C44" s="60">
        <v>0</v>
      </c>
      <c r="D44" s="60">
        <v>0</v>
      </c>
      <c r="E44" s="60">
        <v>0</v>
      </c>
      <c r="F44" s="61"/>
      <c r="G44" s="60">
        <v>0</v>
      </c>
      <c r="H44" s="60">
        <v>0</v>
      </c>
      <c r="I44" s="60">
        <v>0</v>
      </c>
      <c r="J44" s="60">
        <v>0</v>
      </c>
      <c r="K44" s="61"/>
      <c r="L44" s="78">
        <f>SUM(B44:K44)</f>
        <v>0</v>
      </c>
    </row>
    <row r="45" spans="1:16" x14ac:dyDescent="0.25">
      <c r="A45" s="63" t="s">
        <v>744</v>
      </c>
      <c r="B45" s="60">
        <v>0</v>
      </c>
      <c r="C45" s="60">
        <v>0</v>
      </c>
      <c r="D45" s="60">
        <v>0</v>
      </c>
      <c r="E45" s="60">
        <v>0</v>
      </c>
      <c r="F45" s="61"/>
      <c r="G45" s="60">
        <v>0</v>
      </c>
      <c r="H45" s="60">
        <v>0</v>
      </c>
      <c r="I45" s="60">
        <v>0</v>
      </c>
      <c r="J45" s="60">
        <v>0</v>
      </c>
      <c r="K45" s="61"/>
      <c r="L45" s="78">
        <f>SUM(B45:K45)</f>
        <v>0</v>
      </c>
    </row>
    <row r="46" spans="1:16" ht="13.8" thickBot="1" x14ac:dyDescent="0.3">
      <c r="A46" s="97" t="s">
        <v>745</v>
      </c>
      <c r="B46" s="62">
        <v>0</v>
      </c>
      <c r="C46" s="62">
        <v>0</v>
      </c>
      <c r="D46" s="62">
        <v>0</v>
      </c>
      <c r="E46" s="62">
        <v>0</v>
      </c>
      <c r="F46" s="61"/>
      <c r="G46" s="62">
        <v>0</v>
      </c>
      <c r="H46" s="62">
        <v>0</v>
      </c>
      <c r="I46" s="62">
        <v>0</v>
      </c>
      <c r="J46" s="62">
        <v>0</v>
      </c>
      <c r="K46" s="61"/>
      <c r="L46" s="79">
        <f>SUM(B46:K46)</f>
        <v>0</v>
      </c>
    </row>
    <row r="47" spans="1:16" s="83" customFormat="1" x14ac:dyDescent="0.25">
      <c r="A47" s="98" t="s">
        <v>746</v>
      </c>
      <c r="B47" s="99">
        <f>SUM(B43:B46)</f>
        <v>0</v>
      </c>
      <c r="C47" s="99">
        <f>SUM(C43:C46)</f>
        <v>0</v>
      </c>
      <c r="D47" s="99">
        <f>SUM(D43:D46)</f>
        <v>0</v>
      </c>
      <c r="E47" s="99">
        <f>SUM(E43:E46)</f>
        <v>0</v>
      </c>
      <c r="F47" s="82"/>
      <c r="G47" s="99">
        <f>SUM(G43:G46)</f>
        <v>0</v>
      </c>
      <c r="H47" s="99">
        <f>SUM(H43:H46)</f>
        <v>0</v>
      </c>
      <c r="I47" s="99">
        <f>SUM(I43:I46)</f>
        <v>0</v>
      </c>
      <c r="J47" s="99">
        <f>SUM(J43:J46)</f>
        <v>0</v>
      </c>
      <c r="K47" s="82"/>
      <c r="L47" s="99">
        <f>SUM(L43:L46)</f>
        <v>0</v>
      </c>
    </row>
    <row r="48" spans="1:16" ht="4.5" customHeight="1" x14ac:dyDescent="0.25">
      <c r="A48" s="76"/>
      <c r="B48" s="334"/>
      <c r="C48" s="334"/>
      <c r="D48" s="334"/>
      <c r="E48" s="334"/>
      <c r="F48" s="334"/>
      <c r="G48" s="334"/>
      <c r="H48" s="334"/>
      <c r="I48" s="334"/>
      <c r="J48" s="334"/>
      <c r="K48" s="74"/>
      <c r="L48" s="84"/>
    </row>
    <row r="49" spans="1:12" s="66" customFormat="1" x14ac:dyDescent="0.25">
      <c r="A49" s="77" t="s">
        <v>747</v>
      </c>
      <c r="B49" s="78">
        <f>-B41+B47</f>
        <v>0</v>
      </c>
      <c r="C49" s="78">
        <f>-C41+C47</f>
        <v>0</v>
      </c>
      <c r="D49" s="78">
        <f>-D41+D47</f>
        <v>0</v>
      </c>
      <c r="E49" s="78">
        <f>-E41+E47</f>
        <v>0</v>
      </c>
      <c r="F49" s="100"/>
      <c r="G49" s="78">
        <f>-G41+G47</f>
        <v>0</v>
      </c>
      <c r="H49" s="78">
        <f>-H41+H47</f>
        <v>0</v>
      </c>
      <c r="I49" s="78">
        <f>-I41+I47</f>
        <v>0</v>
      </c>
      <c r="J49" s="78">
        <f>-J41+J47</f>
        <v>0</v>
      </c>
      <c r="K49" s="100"/>
      <c r="L49" s="78">
        <f>-L41+L47</f>
        <v>0</v>
      </c>
    </row>
    <row r="50" spans="1:12" ht="3.75" customHeight="1" x14ac:dyDescent="0.25">
      <c r="A50" s="76"/>
      <c r="B50" s="334"/>
      <c r="C50" s="334"/>
      <c r="D50" s="334"/>
      <c r="E50" s="334"/>
      <c r="F50" s="334"/>
      <c r="G50" s="334"/>
      <c r="H50" s="334"/>
      <c r="I50" s="334"/>
      <c r="J50" s="334"/>
      <c r="K50" s="74"/>
      <c r="L50" s="84"/>
    </row>
    <row r="51" spans="1:12" x14ac:dyDescent="0.25">
      <c r="A51" s="101" t="s">
        <v>748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100"/>
    </row>
    <row r="52" spans="1:12" x14ac:dyDescent="0.25">
      <c r="A52" s="63" t="s">
        <v>749</v>
      </c>
      <c r="B52" s="60">
        <v>0</v>
      </c>
      <c r="C52" s="60">
        <v>0</v>
      </c>
      <c r="D52" s="60">
        <v>0</v>
      </c>
      <c r="E52" s="60">
        <v>0</v>
      </c>
      <c r="F52" s="61"/>
      <c r="G52" s="60">
        <v>0</v>
      </c>
      <c r="H52" s="60">
        <v>0</v>
      </c>
      <c r="I52" s="60">
        <v>0</v>
      </c>
      <c r="J52" s="60">
        <v>0</v>
      </c>
      <c r="K52" s="61"/>
      <c r="L52" s="78">
        <f>SUM(B52:K52)</f>
        <v>0</v>
      </c>
    </row>
    <row r="53" spans="1:12" x14ac:dyDescent="0.25">
      <c r="A53" s="63" t="s">
        <v>750</v>
      </c>
      <c r="B53" s="60">
        <v>0</v>
      </c>
      <c r="C53" s="60">
        <v>0</v>
      </c>
      <c r="D53" s="60">
        <v>0</v>
      </c>
      <c r="E53" s="60">
        <v>0</v>
      </c>
      <c r="F53" s="61"/>
      <c r="G53" s="60">
        <v>0</v>
      </c>
      <c r="H53" s="60">
        <v>0</v>
      </c>
      <c r="I53" s="60">
        <v>0</v>
      </c>
      <c r="J53" s="60">
        <v>0</v>
      </c>
      <c r="K53" s="61"/>
      <c r="L53" s="78">
        <f>SUM(B53:K53)</f>
        <v>0</v>
      </c>
    </row>
    <row r="54" spans="1:12" x14ac:dyDescent="0.25">
      <c r="A54" s="63"/>
      <c r="B54" s="60"/>
      <c r="C54" s="60"/>
      <c r="D54" s="60"/>
      <c r="E54" s="60"/>
      <c r="F54" s="61"/>
      <c r="G54" s="60"/>
      <c r="H54" s="60"/>
      <c r="I54" s="60"/>
      <c r="J54" s="60"/>
      <c r="K54" s="61"/>
      <c r="L54" s="78"/>
    </row>
    <row r="55" spans="1:12" s="66" customFormat="1" x14ac:dyDescent="0.25">
      <c r="A55" s="77" t="s">
        <v>706</v>
      </c>
      <c r="B55" s="78">
        <f>SUM(B52:B53)</f>
        <v>0</v>
      </c>
      <c r="C55" s="78">
        <f>SUM(C52:C53)</f>
        <v>0</v>
      </c>
      <c r="D55" s="78">
        <f>SUM(D52:D53)</f>
        <v>0</v>
      </c>
      <c r="E55" s="78">
        <f>SUM(E52:E53)</f>
        <v>0</v>
      </c>
      <c r="F55" s="100"/>
      <c r="G55" s="78">
        <f>SUM(G52:G53)</f>
        <v>0</v>
      </c>
      <c r="H55" s="78">
        <f>SUM(H52:H53)</f>
        <v>0</v>
      </c>
      <c r="I55" s="78">
        <f>SUM(I52:I53)</f>
        <v>0</v>
      </c>
      <c r="J55" s="78">
        <f>SUM(J52:J53)</f>
        <v>0</v>
      </c>
      <c r="K55" s="100"/>
      <c r="L55" s="78">
        <f>SUM(L52:L53)</f>
        <v>0</v>
      </c>
    </row>
    <row r="57" spans="1:12" x14ac:dyDescent="0.25">
      <c r="A57" s="102" t="s">
        <v>756</v>
      </c>
    </row>
    <row r="58" spans="1:12" x14ac:dyDescent="0.25">
      <c r="A58" s="103" t="s">
        <v>755</v>
      </c>
      <c r="B58" s="105">
        <f>+B41+G41</f>
        <v>0</v>
      </c>
    </row>
    <row r="59" spans="1:12" x14ac:dyDescent="0.25">
      <c r="A59" s="103" t="s">
        <v>760</v>
      </c>
      <c r="B59" s="105">
        <f>+C41+D41+H41+I41</f>
        <v>0</v>
      </c>
    </row>
    <row r="60" spans="1:12" x14ac:dyDescent="0.25">
      <c r="A60" s="103" t="s">
        <v>757</v>
      </c>
      <c r="B60" s="106">
        <f>+E41+J41</f>
        <v>0</v>
      </c>
    </row>
    <row r="61" spans="1:12" x14ac:dyDescent="0.25">
      <c r="A61" s="103" t="s">
        <v>758</v>
      </c>
      <c r="B61" s="105">
        <f>SUM(B58:B60)</f>
        <v>0</v>
      </c>
    </row>
  </sheetData>
  <sheetProtection password="DFB1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/>
  </sheetViews>
  <sheetFormatPr defaultRowHeight="13.2" x14ac:dyDescent="0.25"/>
  <cols>
    <col min="1" max="1" width="9.33203125" style="314" customWidth="1"/>
    <col min="2" max="2" width="29.88671875" style="314" bestFit="1" customWidth="1"/>
    <col min="3" max="3" width="15.44140625" style="314" bestFit="1" customWidth="1"/>
    <col min="4" max="4" width="15.44140625" style="314" customWidth="1"/>
    <col min="5" max="5" width="27.33203125" style="314" customWidth="1"/>
    <col min="6" max="6" width="11.44140625" style="314" bestFit="1" customWidth="1"/>
    <col min="7" max="7" width="13.44140625" style="314" bestFit="1" customWidth="1"/>
    <col min="8" max="256" width="9.109375" style="314"/>
    <col min="257" max="257" width="9.33203125" style="314" customWidth="1"/>
    <col min="258" max="258" width="29.88671875" style="314" bestFit="1" customWidth="1"/>
    <col min="259" max="259" width="15.44140625" style="314" bestFit="1" customWidth="1"/>
    <col min="260" max="260" width="15.44140625" style="314" customWidth="1"/>
    <col min="261" max="261" width="27.33203125" style="314" customWidth="1"/>
    <col min="262" max="262" width="11.44140625" style="314" bestFit="1" customWidth="1"/>
    <col min="263" max="263" width="13.44140625" style="314" bestFit="1" customWidth="1"/>
    <col min="264" max="512" width="9.109375" style="314"/>
    <col min="513" max="513" width="9.33203125" style="314" customWidth="1"/>
    <col min="514" max="514" width="29.88671875" style="314" bestFit="1" customWidth="1"/>
    <col min="515" max="515" width="15.44140625" style="314" bestFit="1" customWidth="1"/>
    <col min="516" max="516" width="15.44140625" style="314" customWidth="1"/>
    <col min="517" max="517" width="27.33203125" style="314" customWidth="1"/>
    <col min="518" max="518" width="11.44140625" style="314" bestFit="1" customWidth="1"/>
    <col min="519" max="519" width="13.44140625" style="314" bestFit="1" customWidth="1"/>
    <col min="520" max="768" width="9.109375" style="314"/>
    <col min="769" max="769" width="9.33203125" style="314" customWidth="1"/>
    <col min="770" max="770" width="29.88671875" style="314" bestFit="1" customWidth="1"/>
    <col min="771" max="771" width="15.44140625" style="314" bestFit="1" customWidth="1"/>
    <col min="772" max="772" width="15.44140625" style="314" customWidth="1"/>
    <col min="773" max="773" width="27.33203125" style="314" customWidth="1"/>
    <col min="774" max="774" width="11.44140625" style="314" bestFit="1" customWidth="1"/>
    <col min="775" max="775" width="13.44140625" style="314" bestFit="1" customWidth="1"/>
    <col min="776" max="1024" width="9.109375" style="314"/>
    <col min="1025" max="1025" width="9.33203125" style="314" customWidth="1"/>
    <col min="1026" max="1026" width="29.88671875" style="314" bestFit="1" customWidth="1"/>
    <col min="1027" max="1027" width="15.44140625" style="314" bestFit="1" customWidth="1"/>
    <col min="1028" max="1028" width="15.44140625" style="314" customWidth="1"/>
    <col min="1029" max="1029" width="27.33203125" style="314" customWidth="1"/>
    <col min="1030" max="1030" width="11.44140625" style="314" bestFit="1" customWidth="1"/>
    <col min="1031" max="1031" width="13.44140625" style="314" bestFit="1" customWidth="1"/>
    <col min="1032" max="1280" width="9.109375" style="314"/>
    <col min="1281" max="1281" width="9.33203125" style="314" customWidth="1"/>
    <col min="1282" max="1282" width="29.88671875" style="314" bestFit="1" customWidth="1"/>
    <col min="1283" max="1283" width="15.44140625" style="314" bestFit="1" customWidth="1"/>
    <col min="1284" max="1284" width="15.44140625" style="314" customWidth="1"/>
    <col min="1285" max="1285" width="27.33203125" style="314" customWidth="1"/>
    <col min="1286" max="1286" width="11.44140625" style="314" bestFit="1" customWidth="1"/>
    <col min="1287" max="1287" width="13.44140625" style="314" bestFit="1" customWidth="1"/>
    <col min="1288" max="1536" width="9.109375" style="314"/>
    <col min="1537" max="1537" width="9.33203125" style="314" customWidth="1"/>
    <col min="1538" max="1538" width="29.88671875" style="314" bestFit="1" customWidth="1"/>
    <col min="1539" max="1539" width="15.44140625" style="314" bestFit="1" customWidth="1"/>
    <col min="1540" max="1540" width="15.44140625" style="314" customWidth="1"/>
    <col min="1541" max="1541" width="27.33203125" style="314" customWidth="1"/>
    <col min="1542" max="1542" width="11.44140625" style="314" bestFit="1" customWidth="1"/>
    <col min="1543" max="1543" width="13.44140625" style="314" bestFit="1" customWidth="1"/>
    <col min="1544" max="1792" width="9.109375" style="314"/>
    <col min="1793" max="1793" width="9.33203125" style="314" customWidth="1"/>
    <col min="1794" max="1794" width="29.88671875" style="314" bestFit="1" customWidth="1"/>
    <col min="1795" max="1795" width="15.44140625" style="314" bestFit="1" customWidth="1"/>
    <col min="1796" max="1796" width="15.44140625" style="314" customWidth="1"/>
    <col min="1797" max="1797" width="27.33203125" style="314" customWidth="1"/>
    <col min="1798" max="1798" width="11.44140625" style="314" bestFit="1" customWidth="1"/>
    <col min="1799" max="1799" width="13.44140625" style="314" bestFit="1" customWidth="1"/>
    <col min="1800" max="2048" width="9.109375" style="314"/>
    <col min="2049" max="2049" width="9.33203125" style="314" customWidth="1"/>
    <col min="2050" max="2050" width="29.88671875" style="314" bestFit="1" customWidth="1"/>
    <col min="2051" max="2051" width="15.44140625" style="314" bestFit="1" customWidth="1"/>
    <col min="2052" max="2052" width="15.44140625" style="314" customWidth="1"/>
    <col min="2053" max="2053" width="27.33203125" style="314" customWidth="1"/>
    <col min="2054" max="2054" width="11.44140625" style="314" bestFit="1" customWidth="1"/>
    <col min="2055" max="2055" width="13.44140625" style="314" bestFit="1" customWidth="1"/>
    <col min="2056" max="2304" width="9.109375" style="314"/>
    <col min="2305" max="2305" width="9.33203125" style="314" customWidth="1"/>
    <col min="2306" max="2306" width="29.88671875" style="314" bestFit="1" customWidth="1"/>
    <col min="2307" max="2307" width="15.44140625" style="314" bestFit="1" customWidth="1"/>
    <col min="2308" max="2308" width="15.44140625" style="314" customWidth="1"/>
    <col min="2309" max="2309" width="27.33203125" style="314" customWidth="1"/>
    <col min="2310" max="2310" width="11.44140625" style="314" bestFit="1" customWidth="1"/>
    <col min="2311" max="2311" width="13.44140625" style="314" bestFit="1" customWidth="1"/>
    <col min="2312" max="2560" width="9.109375" style="314"/>
    <col min="2561" max="2561" width="9.33203125" style="314" customWidth="1"/>
    <col min="2562" max="2562" width="29.88671875" style="314" bestFit="1" customWidth="1"/>
    <col min="2563" max="2563" width="15.44140625" style="314" bestFit="1" customWidth="1"/>
    <col min="2564" max="2564" width="15.44140625" style="314" customWidth="1"/>
    <col min="2565" max="2565" width="27.33203125" style="314" customWidth="1"/>
    <col min="2566" max="2566" width="11.44140625" style="314" bestFit="1" customWidth="1"/>
    <col min="2567" max="2567" width="13.44140625" style="314" bestFit="1" customWidth="1"/>
    <col min="2568" max="2816" width="9.109375" style="314"/>
    <col min="2817" max="2817" width="9.33203125" style="314" customWidth="1"/>
    <col min="2818" max="2818" width="29.88671875" style="314" bestFit="1" customWidth="1"/>
    <col min="2819" max="2819" width="15.44140625" style="314" bestFit="1" customWidth="1"/>
    <col min="2820" max="2820" width="15.44140625" style="314" customWidth="1"/>
    <col min="2821" max="2821" width="27.33203125" style="314" customWidth="1"/>
    <col min="2822" max="2822" width="11.44140625" style="314" bestFit="1" customWidth="1"/>
    <col min="2823" max="2823" width="13.44140625" style="314" bestFit="1" customWidth="1"/>
    <col min="2824" max="3072" width="9.109375" style="314"/>
    <col min="3073" max="3073" width="9.33203125" style="314" customWidth="1"/>
    <col min="3074" max="3074" width="29.88671875" style="314" bestFit="1" customWidth="1"/>
    <col min="3075" max="3075" width="15.44140625" style="314" bestFit="1" customWidth="1"/>
    <col min="3076" max="3076" width="15.44140625" style="314" customWidth="1"/>
    <col min="3077" max="3077" width="27.33203125" style="314" customWidth="1"/>
    <col min="3078" max="3078" width="11.44140625" style="314" bestFit="1" customWidth="1"/>
    <col min="3079" max="3079" width="13.44140625" style="314" bestFit="1" customWidth="1"/>
    <col min="3080" max="3328" width="9.109375" style="314"/>
    <col min="3329" max="3329" width="9.33203125" style="314" customWidth="1"/>
    <col min="3330" max="3330" width="29.88671875" style="314" bestFit="1" customWidth="1"/>
    <col min="3331" max="3331" width="15.44140625" style="314" bestFit="1" customWidth="1"/>
    <col min="3332" max="3332" width="15.44140625" style="314" customWidth="1"/>
    <col min="3333" max="3333" width="27.33203125" style="314" customWidth="1"/>
    <col min="3334" max="3334" width="11.44140625" style="314" bestFit="1" customWidth="1"/>
    <col min="3335" max="3335" width="13.44140625" style="314" bestFit="1" customWidth="1"/>
    <col min="3336" max="3584" width="9.109375" style="314"/>
    <col min="3585" max="3585" width="9.33203125" style="314" customWidth="1"/>
    <col min="3586" max="3586" width="29.88671875" style="314" bestFit="1" customWidth="1"/>
    <col min="3587" max="3587" width="15.44140625" style="314" bestFit="1" customWidth="1"/>
    <col min="3588" max="3588" width="15.44140625" style="314" customWidth="1"/>
    <col min="3589" max="3589" width="27.33203125" style="314" customWidth="1"/>
    <col min="3590" max="3590" width="11.44140625" style="314" bestFit="1" customWidth="1"/>
    <col min="3591" max="3591" width="13.44140625" style="314" bestFit="1" customWidth="1"/>
    <col min="3592" max="3840" width="9.109375" style="314"/>
    <col min="3841" max="3841" width="9.33203125" style="314" customWidth="1"/>
    <col min="3842" max="3842" width="29.88671875" style="314" bestFit="1" customWidth="1"/>
    <col min="3843" max="3843" width="15.44140625" style="314" bestFit="1" customWidth="1"/>
    <col min="3844" max="3844" width="15.44140625" style="314" customWidth="1"/>
    <col min="3845" max="3845" width="27.33203125" style="314" customWidth="1"/>
    <col min="3846" max="3846" width="11.44140625" style="314" bestFit="1" customWidth="1"/>
    <col min="3847" max="3847" width="13.44140625" style="314" bestFit="1" customWidth="1"/>
    <col min="3848" max="4096" width="9.109375" style="314"/>
    <col min="4097" max="4097" width="9.33203125" style="314" customWidth="1"/>
    <col min="4098" max="4098" width="29.88671875" style="314" bestFit="1" customWidth="1"/>
    <col min="4099" max="4099" width="15.44140625" style="314" bestFit="1" customWidth="1"/>
    <col min="4100" max="4100" width="15.44140625" style="314" customWidth="1"/>
    <col min="4101" max="4101" width="27.33203125" style="314" customWidth="1"/>
    <col min="4102" max="4102" width="11.44140625" style="314" bestFit="1" customWidth="1"/>
    <col min="4103" max="4103" width="13.44140625" style="314" bestFit="1" customWidth="1"/>
    <col min="4104" max="4352" width="9.109375" style="314"/>
    <col min="4353" max="4353" width="9.33203125" style="314" customWidth="1"/>
    <col min="4354" max="4354" width="29.88671875" style="314" bestFit="1" customWidth="1"/>
    <col min="4355" max="4355" width="15.44140625" style="314" bestFit="1" customWidth="1"/>
    <col min="4356" max="4356" width="15.44140625" style="314" customWidth="1"/>
    <col min="4357" max="4357" width="27.33203125" style="314" customWidth="1"/>
    <col min="4358" max="4358" width="11.44140625" style="314" bestFit="1" customWidth="1"/>
    <col min="4359" max="4359" width="13.44140625" style="314" bestFit="1" customWidth="1"/>
    <col min="4360" max="4608" width="9.109375" style="314"/>
    <col min="4609" max="4609" width="9.33203125" style="314" customWidth="1"/>
    <col min="4610" max="4610" width="29.88671875" style="314" bestFit="1" customWidth="1"/>
    <col min="4611" max="4611" width="15.44140625" style="314" bestFit="1" customWidth="1"/>
    <col min="4612" max="4612" width="15.44140625" style="314" customWidth="1"/>
    <col min="4613" max="4613" width="27.33203125" style="314" customWidth="1"/>
    <col min="4614" max="4614" width="11.44140625" style="314" bestFit="1" customWidth="1"/>
    <col min="4615" max="4615" width="13.44140625" style="314" bestFit="1" customWidth="1"/>
    <col min="4616" max="4864" width="9.109375" style="314"/>
    <col min="4865" max="4865" width="9.33203125" style="314" customWidth="1"/>
    <col min="4866" max="4866" width="29.88671875" style="314" bestFit="1" customWidth="1"/>
    <col min="4867" max="4867" width="15.44140625" style="314" bestFit="1" customWidth="1"/>
    <col min="4868" max="4868" width="15.44140625" style="314" customWidth="1"/>
    <col min="4869" max="4869" width="27.33203125" style="314" customWidth="1"/>
    <col min="4870" max="4870" width="11.44140625" style="314" bestFit="1" customWidth="1"/>
    <col min="4871" max="4871" width="13.44140625" style="314" bestFit="1" customWidth="1"/>
    <col min="4872" max="5120" width="9.109375" style="314"/>
    <col min="5121" max="5121" width="9.33203125" style="314" customWidth="1"/>
    <col min="5122" max="5122" width="29.88671875" style="314" bestFit="1" customWidth="1"/>
    <col min="5123" max="5123" width="15.44140625" style="314" bestFit="1" customWidth="1"/>
    <col min="5124" max="5124" width="15.44140625" style="314" customWidth="1"/>
    <col min="5125" max="5125" width="27.33203125" style="314" customWidth="1"/>
    <col min="5126" max="5126" width="11.44140625" style="314" bestFit="1" customWidth="1"/>
    <col min="5127" max="5127" width="13.44140625" style="314" bestFit="1" customWidth="1"/>
    <col min="5128" max="5376" width="9.109375" style="314"/>
    <col min="5377" max="5377" width="9.33203125" style="314" customWidth="1"/>
    <col min="5378" max="5378" width="29.88671875" style="314" bestFit="1" customWidth="1"/>
    <col min="5379" max="5379" width="15.44140625" style="314" bestFit="1" customWidth="1"/>
    <col min="5380" max="5380" width="15.44140625" style="314" customWidth="1"/>
    <col min="5381" max="5381" width="27.33203125" style="314" customWidth="1"/>
    <col min="5382" max="5382" width="11.44140625" style="314" bestFit="1" customWidth="1"/>
    <col min="5383" max="5383" width="13.44140625" style="314" bestFit="1" customWidth="1"/>
    <col min="5384" max="5632" width="9.109375" style="314"/>
    <col min="5633" max="5633" width="9.33203125" style="314" customWidth="1"/>
    <col min="5634" max="5634" width="29.88671875" style="314" bestFit="1" customWidth="1"/>
    <col min="5635" max="5635" width="15.44140625" style="314" bestFit="1" customWidth="1"/>
    <col min="5636" max="5636" width="15.44140625" style="314" customWidth="1"/>
    <col min="5637" max="5637" width="27.33203125" style="314" customWidth="1"/>
    <col min="5638" max="5638" width="11.44140625" style="314" bestFit="1" customWidth="1"/>
    <col min="5639" max="5639" width="13.44140625" style="314" bestFit="1" customWidth="1"/>
    <col min="5640" max="5888" width="9.109375" style="314"/>
    <col min="5889" max="5889" width="9.33203125" style="314" customWidth="1"/>
    <col min="5890" max="5890" width="29.88671875" style="314" bestFit="1" customWidth="1"/>
    <col min="5891" max="5891" width="15.44140625" style="314" bestFit="1" customWidth="1"/>
    <col min="5892" max="5892" width="15.44140625" style="314" customWidth="1"/>
    <col min="5893" max="5893" width="27.33203125" style="314" customWidth="1"/>
    <col min="5894" max="5894" width="11.44140625" style="314" bestFit="1" customWidth="1"/>
    <col min="5895" max="5895" width="13.44140625" style="314" bestFit="1" customWidth="1"/>
    <col min="5896" max="6144" width="9.109375" style="314"/>
    <col min="6145" max="6145" width="9.33203125" style="314" customWidth="1"/>
    <col min="6146" max="6146" width="29.88671875" style="314" bestFit="1" customWidth="1"/>
    <col min="6147" max="6147" width="15.44140625" style="314" bestFit="1" customWidth="1"/>
    <col min="6148" max="6148" width="15.44140625" style="314" customWidth="1"/>
    <col min="6149" max="6149" width="27.33203125" style="314" customWidth="1"/>
    <col min="6150" max="6150" width="11.44140625" style="314" bestFit="1" customWidth="1"/>
    <col min="6151" max="6151" width="13.44140625" style="314" bestFit="1" customWidth="1"/>
    <col min="6152" max="6400" width="9.109375" style="314"/>
    <col min="6401" max="6401" width="9.33203125" style="314" customWidth="1"/>
    <col min="6402" max="6402" width="29.88671875" style="314" bestFit="1" customWidth="1"/>
    <col min="6403" max="6403" width="15.44140625" style="314" bestFit="1" customWidth="1"/>
    <col min="6404" max="6404" width="15.44140625" style="314" customWidth="1"/>
    <col min="6405" max="6405" width="27.33203125" style="314" customWidth="1"/>
    <col min="6406" max="6406" width="11.44140625" style="314" bestFit="1" customWidth="1"/>
    <col min="6407" max="6407" width="13.44140625" style="314" bestFit="1" customWidth="1"/>
    <col min="6408" max="6656" width="9.109375" style="314"/>
    <col min="6657" max="6657" width="9.33203125" style="314" customWidth="1"/>
    <col min="6658" max="6658" width="29.88671875" style="314" bestFit="1" customWidth="1"/>
    <col min="6659" max="6659" width="15.44140625" style="314" bestFit="1" customWidth="1"/>
    <col min="6660" max="6660" width="15.44140625" style="314" customWidth="1"/>
    <col min="6661" max="6661" width="27.33203125" style="314" customWidth="1"/>
    <col min="6662" max="6662" width="11.44140625" style="314" bestFit="1" customWidth="1"/>
    <col min="6663" max="6663" width="13.44140625" style="314" bestFit="1" customWidth="1"/>
    <col min="6664" max="6912" width="9.109375" style="314"/>
    <col min="6913" max="6913" width="9.33203125" style="314" customWidth="1"/>
    <col min="6914" max="6914" width="29.88671875" style="314" bestFit="1" customWidth="1"/>
    <col min="6915" max="6915" width="15.44140625" style="314" bestFit="1" customWidth="1"/>
    <col min="6916" max="6916" width="15.44140625" style="314" customWidth="1"/>
    <col min="6917" max="6917" width="27.33203125" style="314" customWidth="1"/>
    <col min="6918" max="6918" width="11.44140625" style="314" bestFit="1" customWidth="1"/>
    <col min="6919" max="6919" width="13.44140625" style="314" bestFit="1" customWidth="1"/>
    <col min="6920" max="7168" width="9.109375" style="314"/>
    <col min="7169" max="7169" width="9.33203125" style="314" customWidth="1"/>
    <col min="7170" max="7170" width="29.88671875" style="314" bestFit="1" customWidth="1"/>
    <col min="7171" max="7171" width="15.44140625" style="314" bestFit="1" customWidth="1"/>
    <col min="7172" max="7172" width="15.44140625" style="314" customWidth="1"/>
    <col min="7173" max="7173" width="27.33203125" style="314" customWidth="1"/>
    <col min="7174" max="7174" width="11.44140625" style="314" bestFit="1" customWidth="1"/>
    <col min="7175" max="7175" width="13.44140625" style="314" bestFit="1" customWidth="1"/>
    <col min="7176" max="7424" width="9.109375" style="314"/>
    <col min="7425" max="7425" width="9.33203125" style="314" customWidth="1"/>
    <col min="7426" max="7426" width="29.88671875" style="314" bestFit="1" customWidth="1"/>
    <col min="7427" max="7427" width="15.44140625" style="314" bestFit="1" customWidth="1"/>
    <col min="7428" max="7428" width="15.44140625" style="314" customWidth="1"/>
    <col min="7429" max="7429" width="27.33203125" style="314" customWidth="1"/>
    <col min="7430" max="7430" width="11.44140625" style="314" bestFit="1" customWidth="1"/>
    <col min="7431" max="7431" width="13.44140625" style="314" bestFit="1" customWidth="1"/>
    <col min="7432" max="7680" width="9.109375" style="314"/>
    <col min="7681" max="7681" width="9.33203125" style="314" customWidth="1"/>
    <col min="7682" max="7682" width="29.88671875" style="314" bestFit="1" customWidth="1"/>
    <col min="7683" max="7683" width="15.44140625" style="314" bestFit="1" customWidth="1"/>
    <col min="7684" max="7684" width="15.44140625" style="314" customWidth="1"/>
    <col min="7685" max="7685" width="27.33203125" style="314" customWidth="1"/>
    <col min="7686" max="7686" width="11.44140625" style="314" bestFit="1" customWidth="1"/>
    <col min="7687" max="7687" width="13.44140625" style="314" bestFit="1" customWidth="1"/>
    <col min="7688" max="7936" width="9.109375" style="314"/>
    <col min="7937" max="7937" width="9.33203125" style="314" customWidth="1"/>
    <col min="7938" max="7938" width="29.88671875" style="314" bestFit="1" customWidth="1"/>
    <col min="7939" max="7939" width="15.44140625" style="314" bestFit="1" customWidth="1"/>
    <col min="7940" max="7940" width="15.44140625" style="314" customWidth="1"/>
    <col min="7941" max="7941" width="27.33203125" style="314" customWidth="1"/>
    <col min="7942" max="7942" width="11.44140625" style="314" bestFit="1" customWidth="1"/>
    <col min="7943" max="7943" width="13.44140625" style="314" bestFit="1" customWidth="1"/>
    <col min="7944" max="8192" width="9.109375" style="314"/>
    <col min="8193" max="8193" width="9.33203125" style="314" customWidth="1"/>
    <col min="8194" max="8194" width="29.88671875" style="314" bestFit="1" customWidth="1"/>
    <col min="8195" max="8195" width="15.44140625" style="314" bestFit="1" customWidth="1"/>
    <col min="8196" max="8196" width="15.44140625" style="314" customWidth="1"/>
    <col min="8197" max="8197" width="27.33203125" style="314" customWidth="1"/>
    <col min="8198" max="8198" width="11.44140625" style="314" bestFit="1" customWidth="1"/>
    <col min="8199" max="8199" width="13.44140625" style="314" bestFit="1" customWidth="1"/>
    <col min="8200" max="8448" width="9.109375" style="314"/>
    <col min="8449" max="8449" width="9.33203125" style="314" customWidth="1"/>
    <col min="8450" max="8450" width="29.88671875" style="314" bestFit="1" customWidth="1"/>
    <col min="8451" max="8451" width="15.44140625" style="314" bestFit="1" customWidth="1"/>
    <col min="8452" max="8452" width="15.44140625" style="314" customWidth="1"/>
    <col min="8453" max="8453" width="27.33203125" style="314" customWidth="1"/>
    <col min="8454" max="8454" width="11.44140625" style="314" bestFit="1" customWidth="1"/>
    <col min="8455" max="8455" width="13.44140625" style="314" bestFit="1" customWidth="1"/>
    <col min="8456" max="8704" width="9.109375" style="314"/>
    <col min="8705" max="8705" width="9.33203125" style="314" customWidth="1"/>
    <col min="8706" max="8706" width="29.88671875" style="314" bestFit="1" customWidth="1"/>
    <col min="8707" max="8707" width="15.44140625" style="314" bestFit="1" customWidth="1"/>
    <col min="8708" max="8708" width="15.44140625" style="314" customWidth="1"/>
    <col min="8709" max="8709" width="27.33203125" style="314" customWidth="1"/>
    <col min="8710" max="8710" width="11.44140625" style="314" bestFit="1" customWidth="1"/>
    <col min="8711" max="8711" width="13.44140625" style="314" bestFit="1" customWidth="1"/>
    <col min="8712" max="8960" width="9.109375" style="314"/>
    <col min="8961" max="8961" width="9.33203125" style="314" customWidth="1"/>
    <col min="8962" max="8962" width="29.88671875" style="314" bestFit="1" customWidth="1"/>
    <col min="8963" max="8963" width="15.44140625" style="314" bestFit="1" customWidth="1"/>
    <col min="8964" max="8964" width="15.44140625" style="314" customWidth="1"/>
    <col min="8965" max="8965" width="27.33203125" style="314" customWidth="1"/>
    <col min="8966" max="8966" width="11.44140625" style="314" bestFit="1" customWidth="1"/>
    <col min="8967" max="8967" width="13.44140625" style="314" bestFit="1" customWidth="1"/>
    <col min="8968" max="9216" width="9.109375" style="314"/>
    <col min="9217" max="9217" width="9.33203125" style="314" customWidth="1"/>
    <col min="9218" max="9218" width="29.88671875" style="314" bestFit="1" customWidth="1"/>
    <col min="9219" max="9219" width="15.44140625" style="314" bestFit="1" customWidth="1"/>
    <col min="9220" max="9220" width="15.44140625" style="314" customWidth="1"/>
    <col min="9221" max="9221" width="27.33203125" style="314" customWidth="1"/>
    <col min="9222" max="9222" width="11.44140625" style="314" bestFit="1" customWidth="1"/>
    <col min="9223" max="9223" width="13.44140625" style="314" bestFit="1" customWidth="1"/>
    <col min="9224" max="9472" width="9.109375" style="314"/>
    <col min="9473" max="9473" width="9.33203125" style="314" customWidth="1"/>
    <col min="9474" max="9474" width="29.88671875" style="314" bestFit="1" customWidth="1"/>
    <col min="9475" max="9475" width="15.44140625" style="314" bestFit="1" customWidth="1"/>
    <col min="9476" max="9476" width="15.44140625" style="314" customWidth="1"/>
    <col min="9477" max="9477" width="27.33203125" style="314" customWidth="1"/>
    <col min="9478" max="9478" width="11.44140625" style="314" bestFit="1" customWidth="1"/>
    <col min="9479" max="9479" width="13.44140625" style="314" bestFit="1" customWidth="1"/>
    <col min="9480" max="9728" width="9.109375" style="314"/>
    <col min="9729" max="9729" width="9.33203125" style="314" customWidth="1"/>
    <col min="9730" max="9730" width="29.88671875" style="314" bestFit="1" customWidth="1"/>
    <col min="9731" max="9731" width="15.44140625" style="314" bestFit="1" customWidth="1"/>
    <col min="9732" max="9732" width="15.44140625" style="314" customWidth="1"/>
    <col min="9733" max="9733" width="27.33203125" style="314" customWidth="1"/>
    <col min="9734" max="9734" width="11.44140625" style="314" bestFit="1" customWidth="1"/>
    <col min="9735" max="9735" width="13.44140625" style="314" bestFit="1" customWidth="1"/>
    <col min="9736" max="9984" width="9.109375" style="314"/>
    <col min="9985" max="9985" width="9.33203125" style="314" customWidth="1"/>
    <col min="9986" max="9986" width="29.88671875" style="314" bestFit="1" customWidth="1"/>
    <col min="9987" max="9987" width="15.44140625" style="314" bestFit="1" customWidth="1"/>
    <col min="9988" max="9988" width="15.44140625" style="314" customWidth="1"/>
    <col min="9989" max="9989" width="27.33203125" style="314" customWidth="1"/>
    <col min="9990" max="9990" width="11.44140625" style="314" bestFit="1" customWidth="1"/>
    <col min="9991" max="9991" width="13.44140625" style="314" bestFit="1" customWidth="1"/>
    <col min="9992" max="10240" width="9.109375" style="314"/>
    <col min="10241" max="10241" width="9.33203125" style="314" customWidth="1"/>
    <col min="10242" max="10242" width="29.88671875" style="314" bestFit="1" customWidth="1"/>
    <col min="10243" max="10243" width="15.44140625" style="314" bestFit="1" customWidth="1"/>
    <col min="10244" max="10244" width="15.44140625" style="314" customWidth="1"/>
    <col min="10245" max="10245" width="27.33203125" style="314" customWidth="1"/>
    <col min="10246" max="10246" width="11.44140625" style="314" bestFit="1" customWidth="1"/>
    <col min="10247" max="10247" width="13.44140625" style="314" bestFit="1" customWidth="1"/>
    <col min="10248" max="10496" width="9.109375" style="314"/>
    <col min="10497" max="10497" width="9.33203125" style="314" customWidth="1"/>
    <col min="10498" max="10498" width="29.88671875" style="314" bestFit="1" customWidth="1"/>
    <col min="10499" max="10499" width="15.44140625" style="314" bestFit="1" customWidth="1"/>
    <col min="10500" max="10500" width="15.44140625" style="314" customWidth="1"/>
    <col min="10501" max="10501" width="27.33203125" style="314" customWidth="1"/>
    <col min="10502" max="10502" width="11.44140625" style="314" bestFit="1" customWidth="1"/>
    <col min="10503" max="10503" width="13.44140625" style="314" bestFit="1" customWidth="1"/>
    <col min="10504" max="10752" width="9.109375" style="314"/>
    <col min="10753" max="10753" width="9.33203125" style="314" customWidth="1"/>
    <col min="10754" max="10754" width="29.88671875" style="314" bestFit="1" customWidth="1"/>
    <col min="10755" max="10755" width="15.44140625" style="314" bestFit="1" customWidth="1"/>
    <col min="10756" max="10756" width="15.44140625" style="314" customWidth="1"/>
    <col min="10757" max="10757" width="27.33203125" style="314" customWidth="1"/>
    <col min="10758" max="10758" width="11.44140625" style="314" bestFit="1" customWidth="1"/>
    <col min="10759" max="10759" width="13.44140625" style="314" bestFit="1" customWidth="1"/>
    <col min="10760" max="11008" width="9.109375" style="314"/>
    <col min="11009" max="11009" width="9.33203125" style="314" customWidth="1"/>
    <col min="11010" max="11010" width="29.88671875" style="314" bestFit="1" customWidth="1"/>
    <col min="11011" max="11011" width="15.44140625" style="314" bestFit="1" customWidth="1"/>
    <col min="11012" max="11012" width="15.44140625" style="314" customWidth="1"/>
    <col min="11013" max="11013" width="27.33203125" style="314" customWidth="1"/>
    <col min="11014" max="11014" width="11.44140625" style="314" bestFit="1" customWidth="1"/>
    <col min="11015" max="11015" width="13.44140625" style="314" bestFit="1" customWidth="1"/>
    <col min="11016" max="11264" width="9.109375" style="314"/>
    <col min="11265" max="11265" width="9.33203125" style="314" customWidth="1"/>
    <col min="11266" max="11266" width="29.88671875" style="314" bestFit="1" customWidth="1"/>
    <col min="11267" max="11267" width="15.44140625" style="314" bestFit="1" customWidth="1"/>
    <col min="11268" max="11268" width="15.44140625" style="314" customWidth="1"/>
    <col min="11269" max="11269" width="27.33203125" style="314" customWidth="1"/>
    <col min="11270" max="11270" width="11.44140625" style="314" bestFit="1" customWidth="1"/>
    <col min="11271" max="11271" width="13.44140625" style="314" bestFit="1" customWidth="1"/>
    <col min="11272" max="11520" width="9.109375" style="314"/>
    <col min="11521" max="11521" width="9.33203125" style="314" customWidth="1"/>
    <col min="11522" max="11522" width="29.88671875" style="314" bestFit="1" customWidth="1"/>
    <col min="11523" max="11523" width="15.44140625" style="314" bestFit="1" customWidth="1"/>
    <col min="11524" max="11524" width="15.44140625" style="314" customWidth="1"/>
    <col min="11525" max="11525" width="27.33203125" style="314" customWidth="1"/>
    <col min="11526" max="11526" width="11.44140625" style="314" bestFit="1" customWidth="1"/>
    <col min="11527" max="11527" width="13.44140625" style="314" bestFit="1" customWidth="1"/>
    <col min="11528" max="11776" width="9.109375" style="314"/>
    <col min="11777" max="11777" width="9.33203125" style="314" customWidth="1"/>
    <col min="11778" max="11778" width="29.88671875" style="314" bestFit="1" customWidth="1"/>
    <col min="11779" max="11779" width="15.44140625" style="314" bestFit="1" customWidth="1"/>
    <col min="11780" max="11780" width="15.44140625" style="314" customWidth="1"/>
    <col min="11781" max="11781" width="27.33203125" style="314" customWidth="1"/>
    <col min="11782" max="11782" width="11.44140625" style="314" bestFit="1" customWidth="1"/>
    <col min="11783" max="11783" width="13.44140625" style="314" bestFit="1" customWidth="1"/>
    <col min="11784" max="12032" width="9.109375" style="314"/>
    <col min="12033" max="12033" width="9.33203125" style="314" customWidth="1"/>
    <col min="12034" max="12034" width="29.88671875" style="314" bestFit="1" customWidth="1"/>
    <col min="12035" max="12035" width="15.44140625" style="314" bestFit="1" customWidth="1"/>
    <col min="12036" max="12036" width="15.44140625" style="314" customWidth="1"/>
    <col min="12037" max="12037" width="27.33203125" style="314" customWidth="1"/>
    <col min="12038" max="12038" width="11.44140625" style="314" bestFit="1" customWidth="1"/>
    <col min="12039" max="12039" width="13.44140625" style="314" bestFit="1" customWidth="1"/>
    <col min="12040" max="12288" width="9.109375" style="314"/>
    <col min="12289" max="12289" width="9.33203125" style="314" customWidth="1"/>
    <col min="12290" max="12290" width="29.88671875" style="314" bestFit="1" customWidth="1"/>
    <col min="12291" max="12291" width="15.44140625" style="314" bestFit="1" customWidth="1"/>
    <col min="12292" max="12292" width="15.44140625" style="314" customWidth="1"/>
    <col min="12293" max="12293" width="27.33203125" style="314" customWidth="1"/>
    <col min="12294" max="12294" width="11.44140625" style="314" bestFit="1" customWidth="1"/>
    <col min="12295" max="12295" width="13.44140625" style="314" bestFit="1" customWidth="1"/>
    <col min="12296" max="12544" width="9.109375" style="314"/>
    <col min="12545" max="12545" width="9.33203125" style="314" customWidth="1"/>
    <col min="12546" max="12546" width="29.88671875" style="314" bestFit="1" customWidth="1"/>
    <col min="12547" max="12547" width="15.44140625" style="314" bestFit="1" customWidth="1"/>
    <col min="12548" max="12548" width="15.44140625" style="314" customWidth="1"/>
    <col min="12549" max="12549" width="27.33203125" style="314" customWidth="1"/>
    <col min="12550" max="12550" width="11.44140625" style="314" bestFit="1" customWidth="1"/>
    <col min="12551" max="12551" width="13.44140625" style="314" bestFit="1" customWidth="1"/>
    <col min="12552" max="12800" width="9.109375" style="314"/>
    <col min="12801" max="12801" width="9.33203125" style="314" customWidth="1"/>
    <col min="12802" max="12802" width="29.88671875" style="314" bestFit="1" customWidth="1"/>
    <col min="12803" max="12803" width="15.44140625" style="314" bestFit="1" customWidth="1"/>
    <col min="12804" max="12804" width="15.44140625" style="314" customWidth="1"/>
    <col min="12805" max="12805" width="27.33203125" style="314" customWidth="1"/>
    <col min="12806" max="12806" width="11.44140625" style="314" bestFit="1" customWidth="1"/>
    <col min="12807" max="12807" width="13.44140625" style="314" bestFit="1" customWidth="1"/>
    <col min="12808" max="13056" width="9.109375" style="314"/>
    <col min="13057" max="13057" width="9.33203125" style="314" customWidth="1"/>
    <col min="13058" max="13058" width="29.88671875" style="314" bestFit="1" customWidth="1"/>
    <col min="13059" max="13059" width="15.44140625" style="314" bestFit="1" customWidth="1"/>
    <col min="13060" max="13060" width="15.44140625" style="314" customWidth="1"/>
    <col min="13061" max="13061" width="27.33203125" style="314" customWidth="1"/>
    <col min="13062" max="13062" width="11.44140625" style="314" bestFit="1" customWidth="1"/>
    <col min="13063" max="13063" width="13.44140625" style="314" bestFit="1" customWidth="1"/>
    <col min="13064" max="13312" width="9.109375" style="314"/>
    <col min="13313" max="13313" width="9.33203125" style="314" customWidth="1"/>
    <col min="13314" max="13314" width="29.88671875" style="314" bestFit="1" customWidth="1"/>
    <col min="13315" max="13315" width="15.44140625" style="314" bestFit="1" customWidth="1"/>
    <col min="13316" max="13316" width="15.44140625" style="314" customWidth="1"/>
    <col min="13317" max="13317" width="27.33203125" style="314" customWidth="1"/>
    <col min="13318" max="13318" width="11.44140625" style="314" bestFit="1" customWidth="1"/>
    <col min="13319" max="13319" width="13.44140625" style="314" bestFit="1" customWidth="1"/>
    <col min="13320" max="13568" width="9.109375" style="314"/>
    <col min="13569" max="13569" width="9.33203125" style="314" customWidth="1"/>
    <col min="13570" max="13570" width="29.88671875" style="314" bestFit="1" customWidth="1"/>
    <col min="13571" max="13571" width="15.44140625" style="314" bestFit="1" customWidth="1"/>
    <col min="13572" max="13572" width="15.44140625" style="314" customWidth="1"/>
    <col min="13573" max="13573" width="27.33203125" style="314" customWidth="1"/>
    <col min="13574" max="13574" width="11.44140625" style="314" bestFit="1" customWidth="1"/>
    <col min="13575" max="13575" width="13.44140625" style="314" bestFit="1" customWidth="1"/>
    <col min="13576" max="13824" width="9.109375" style="314"/>
    <col min="13825" max="13825" width="9.33203125" style="314" customWidth="1"/>
    <col min="13826" max="13826" width="29.88671875" style="314" bestFit="1" customWidth="1"/>
    <col min="13827" max="13827" width="15.44140625" style="314" bestFit="1" customWidth="1"/>
    <col min="13828" max="13828" width="15.44140625" style="314" customWidth="1"/>
    <col min="13829" max="13829" width="27.33203125" style="314" customWidth="1"/>
    <col min="13830" max="13830" width="11.44140625" style="314" bestFit="1" customWidth="1"/>
    <col min="13831" max="13831" width="13.44140625" style="314" bestFit="1" customWidth="1"/>
    <col min="13832" max="14080" width="9.109375" style="314"/>
    <col min="14081" max="14081" width="9.33203125" style="314" customWidth="1"/>
    <col min="14082" max="14082" width="29.88671875" style="314" bestFit="1" customWidth="1"/>
    <col min="14083" max="14083" width="15.44140625" style="314" bestFit="1" customWidth="1"/>
    <col min="14084" max="14084" width="15.44140625" style="314" customWidth="1"/>
    <col min="14085" max="14085" width="27.33203125" style="314" customWidth="1"/>
    <col min="14086" max="14086" width="11.44140625" style="314" bestFit="1" customWidth="1"/>
    <col min="14087" max="14087" width="13.44140625" style="314" bestFit="1" customWidth="1"/>
    <col min="14088" max="14336" width="9.109375" style="314"/>
    <col min="14337" max="14337" width="9.33203125" style="314" customWidth="1"/>
    <col min="14338" max="14338" width="29.88671875" style="314" bestFit="1" customWidth="1"/>
    <col min="14339" max="14339" width="15.44140625" style="314" bestFit="1" customWidth="1"/>
    <col min="14340" max="14340" width="15.44140625" style="314" customWidth="1"/>
    <col min="14341" max="14341" width="27.33203125" style="314" customWidth="1"/>
    <col min="14342" max="14342" width="11.44140625" style="314" bestFit="1" customWidth="1"/>
    <col min="14343" max="14343" width="13.44140625" style="314" bestFit="1" customWidth="1"/>
    <col min="14344" max="14592" width="9.109375" style="314"/>
    <col min="14593" max="14593" width="9.33203125" style="314" customWidth="1"/>
    <col min="14594" max="14594" width="29.88671875" style="314" bestFit="1" customWidth="1"/>
    <col min="14595" max="14595" width="15.44140625" style="314" bestFit="1" customWidth="1"/>
    <col min="14596" max="14596" width="15.44140625" style="314" customWidth="1"/>
    <col min="14597" max="14597" width="27.33203125" style="314" customWidth="1"/>
    <col min="14598" max="14598" width="11.44140625" style="314" bestFit="1" customWidth="1"/>
    <col min="14599" max="14599" width="13.44140625" style="314" bestFit="1" customWidth="1"/>
    <col min="14600" max="14848" width="9.109375" style="314"/>
    <col min="14849" max="14849" width="9.33203125" style="314" customWidth="1"/>
    <col min="14850" max="14850" width="29.88671875" style="314" bestFit="1" customWidth="1"/>
    <col min="14851" max="14851" width="15.44140625" style="314" bestFit="1" customWidth="1"/>
    <col min="14852" max="14852" width="15.44140625" style="314" customWidth="1"/>
    <col min="14853" max="14853" width="27.33203125" style="314" customWidth="1"/>
    <col min="14854" max="14854" width="11.44140625" style="314" bestFit="1" customWidth="1"/>
    <col min="14855" max="14855" width="13.44140625" style="314" bestFit="1" customWidth="1"/>
    <col min="14856" max="15104" width="9.109375" style="314"/>
    <col min="15105" max="15105" width="9.33203125" style="314" customWidth="1"/>
    <col min="15106" max="15106" width="29.88671875" style="314" bestFit="1" customWidth="1"/>
    <col min="15107" max="15107" width="15.44140625" style="314" bestFit="1" customWidth="1"/>
    <col min="15108" max="15108" width="15.44140625" style="314" customWidth="1"/>
    <col min="15109" max="15109" width="27.33203125" style="314" customWidth="1"/>
    <col min="15110" max="15110" width="11.44140625" style="314" bestFit="1" customWidth="1"/>
    <col min="15111" max="15111" width="13.44140625" style="314" bestFit="1" customWidth="1"/>
    <col min="15112" max="15360" width="9.109375" style="314"/>
    <col min="15361" max="15361" width="9.33203125" style="314" customWidth="1"/>
    <col min="15362" max="15362" width="29.88671875" style="314" bestFit="1" customWidth="1"/>
    <col min="15363" max="15363" width="15.44140625" style="314" bestFit="1" customWidth="1"/>
    <col min="15364" max="15364" width="15.44140625" style="314" customWidth="1"/>
    <col min="15365" max="15365" width="27.33203125" style="314" customWidth="1"/>
    <col min="15366" max="15366" width="11.44140625" style="314" bestFit="1" customWidth="1"/>
    <col min="15367" max="15367" width="13.44140625" style="314" bestFit="1" customWidth="1"/>
    <col min="15368" max="15616" width="9.109375" style="314"/>
    <col min="15617" max="15617" width="9.33203125" style="314" customWidth="1"/>
    <col min="15618" max="15618" width="29.88671875" style="314" bestFit="1" customWidth="1"/>
    <col min="15619" max="15619" width="15.44140625" style="314" bestFit="1" customWidth="1"/>
    <col min="15620" max="15620" width="15.44140625" style="314" customWidth="1"/>
    <col min="15621" max="15621" width="27.33203125" style="314" customWidth="1"/>
    <col min="15622" max="15622" width="11.44140625" style="314" bestFit="1" customWidth="1"/>
    <col min="15623" max="15623" width="13.44140625" style="314" bestFit="1" customWidth="1"/>
    <col min="15624" max="15872" width="9.109375" style="314"/>
    <col min="15873" max="15873" width="9.33203125" style="314" customWidth="1"/>
    <col min="15874" max="15874" width="29.88671875" style="314" bestFit="1" customWidth="1"/>
    <col min="15875" max="15875" width="15.44140625" style="314" bestFit="1" customWidth="1"/>
    <col min="15876" max="15876" width="15.44140625" style="314" customWidth="1"/>
    <col min="15877" max="15877" width="27.33203125" style="314" customWidth="1"/>
    <col min="15878" max="15878" width="11.44140625" style="314" bestFit="1" customWidth="1"/>
    <col min="15879" max="15879" width="13.44140625" style="314" bestFit="1" customWidth="1"/>
    <col min="15880" max="16128" width="9.109375" style="314"/>
    <col min="16129" max="16129" width="9.33203125" style="314" customWidth="1"/>
    <col min="16130" max="16130" width="29.88671875" style="314" bestFit="1" customWidth="1"/>
    <col min="16131" max="16131" width="15.44140625" style="314" bestFit="1" customWidth="1"/>
    <col min="16132" max="16132" width="15.44140625" style="314" customWidth="1"/>
    <col min="16133" max="16133" width="27.33203125" style="314" customWidth="1"/>
    <col min="16134" max="16134" width="11.44140625" style="314" bestFit="1" customWidth="1"/>
    <col min="16135" max="16135" width="13.44140625" style="314" bestFit="1" customWidth="1"/>
    <col min="16136" max="16384" width="9.109375" style="314"/>
  </cols>
  <sheetData>
    <row r="1" spans="1:7" x14ac:dyDescent="0.25">
      <c r="A1" s="313" t="s">
        <v>1011</v>
      </c>
    </row>
    <row r="2" spans="1:7" x14ac:dyDescent="0.25">
      <c r="A2" s="313"/>
    </row>
    <row r="3" spans="1:7" ht="12.75" customHeight="1" x14ac:dyDescent="0.25">
      <c r="A3" s="315" t="s">
        <v>583</v>
      </c>
      <c r="B3" s="316"/>
      <c r="C3" s="317" t="s">
        <v>943</v>
      </c>
      <c r="D3" s="317" t="s">
        <v>943</v>
      </c>
      <c r="E3" s="317" t="s">
        <v>944</v>
      </c>
      <c r="F3" s="317" t="s">
        <v>945</v>
      </c>
      <c r="G3" s="317" t="s">
        <v>945</v>
      </c>
    </row>
    <row r="4" spans="1:7" ht="26.4" x14ac:dyDescent="0.25">
      <c r="A4" s="318" t="s">
        <v>946</v>
      </c>
      <c r="B4" s="318" t="s">
        <v>947</v>
      </c>
      <c r="C4" s="319" t="s">
        <v>948</v>
      </c>
      <c r="D4" s="319" t="s">
        <v>949</v>
      </c>
      <c r="E4" s="319"/>
      <c r="F4" s="319" t="s">
        <v>706</v>
      </c>
      <c r="G4" s="320" t="s">
        <v>950</v>
      </c>
    </row>
    <row r="5" spans="1:7" x14ac:dyDescent="0.25">
      <c r="A5" s="321"/>
      <c r="B5" s="321"/>
      <c r="C5" s="322"/>
      <c r="D5" s="322"/>
      <c r="E5" s="322"/>
      <c r="F5" s="322"/>
      <c r="G5" s="322"/>
    </row>
    <row r="6" spans="1:7" x14ac:dyDescent="0.25">
      <c r="A6" s="323">
        <v>1680</v>
      </c>
      <c r="B6" s="323" t="s">
        <v>0</v>
      </c>
      <c r="C6" s="324">
        <v>19690</v>
      </c>
      <c r="D6" s="324">
        <v>3620</v>
      </c>
      <c r="E6" s="324">
        <v>270</v>
      </c>
      <c r="F6" s="324">
        <v>34</v>
      </c>
      <c r="G6" s="324">
        <v>6</v>
      </c>
    </row>
    <row r="7" spans="1:7" x14ac:dyDescent="0.25">
      <c r="A7" s="323">
        <v>738</v>
      </c>
      <c r="B7" s="323" t="s">
        <v>1</v>
      </c>
      <c r="C7" s="324">
        <v>10740</v>
      </c>
      <c r="D7" s="324">
        <v>1610</v>
      </c>
      <c r="E7" s="324">
        <v>357</v>
      </c>
      <c r="F7" s="324">
        <v>7</v>
      </c>
      <c r="G7" s="324">
        <v>2</v>
      </c>
    </row>
    <row r="8" spans="1:7" x14ac:dyDescent="0.25">
      <c r="A8" s="323">
        <v>358</v>
      </c>
      <c r="B8" s="323" t="s">
        <v>2</v>
      </c>
      <c r="C8" s="324">
        <v>24520</v>
      </c>
      <c r="D8" s="324">
        <v>4090</v>
      </c>
      <c r="E8" s="324">
        <v>849</v>
      </c>
      <c r="F8" s="324">
        <v>3</v>
      </c>
      <c r="G8" s="324">
        <v>2</v>
      </c>
    </row>
    <row r="9" spans="1:7" x14ac:dyDescent="0.25">
      <c r="A9" s="323">
        <v>197</v>
      </c>
      <c r="B9" s="323" t="s">
        <v>3</v>
      </c>
      <c r="C9" s="324">
        <v>26840</v>
      </c>
      <c r="D9" s="324">
        <v>18290</v>
      </c>
      <c r="E9" s="324">
        <v>759</v>
      </c>
      <c r="F9" s="324">
        <v>8</v>
      </c>
      <c r="G9" s="324">
        <v>3</v>
      </c>
    </row>
    <row r="10" spans="1:7" x14ac:dyDescent="0.25">
      <c r="A10" s="323">
        <v>59</v>
      </c>
      <c r="B10" s="323" t="s">
        <v>4</v>
      </c>
      <c r="C10" s="324">
        <v>27160</v>
      </c>
      <c r="D10" s="324">
        <v>7290</v>
      </c>
      <c r="E10" s="324">
        <v>407</v>
      </c>
      <c r="F10" s="324">
        <v>14</v>
      </c>
      <c r="G10" s="324">
        <v>6</v>
      </c>
    </row>
    <row r="11" spans="1:7" x14ac:dyDescent="0.25">
      <c r="A11" s="323">
        <v>482</v>
      </c>
      <c r="B11" s="323" t="s">
        <v>5</v>
      </c>
      <c r="C11" s="324">
        <v>17010</v>
      </c>
      <c r="D11" s="324">
        <v>3990</v>
      </c>
      <c r="E11" s="324">
        <v>1473</v>
      </c>
      <c r="F11" s="324">
        <v>3</v>
      </c>
      <c r="G11" s="324">
        <v>1</v>
      </c>
    </row>
    <row r="12" spans="1:7" x14ac:dyDescent="0.25">
      <c r="A12" s="323">
        <v>613</v>
      </c>
      <c r="B12" s="323" t="s">
        <v>6</v>
      </c>
      <c r="C12" s="324">
        <v>17080</v>
      </c>
      <c r="D12" s="324">
        <v>2460</v>
      </c>
      <c r="E12" s="324">
        <v>990</v>
      </c>
      <c r="F12" s="324">
        <v>2</v>
      </c>
      <c r="G12" s="324">
        <v>2</v>
      </c>
    </row>
    <row r="13" spans="1:7" x14ac:dyDescent="0.25">
      <c r="A13" s="323">
        <v>361</v>
      </c>
      <c r="B13" s="323" t="s">
        <v>7</v>
      </c>
      <c r="C13" s="324">
        <v>112270</v>
      </c>
      <c r="D13" s="324">
        <v>129440</v>
      </c>
      <c r="E13" s="324">
        <v>2315</v>
      </c>
      <c r="F13" s="324">
        <v>2</v>
      </c>
      <c r="G13" s="324">
        <v>1</v>
      </c>
    </row>
    <row r="14" spans="1:7" x14ac:dyDescent="0.25">
      <c r="A14" s="323">
        <v>141</v>
      </c>
      <c r="B14" s="323" t="s">
        <v>8</v>
      </c>
      <c r="C14" s="324">
        <v>83120</v>
      </c>
      <c r="D14" s="324">
        <v>115920</v>
      </c>
      <c r="E14" s="324">
        <v>1531</v>
      </c>
      <c r="F14" s="324">
        <v>5</v>
      </c>
      <c r="G14" s="324">
        <v>1</v>
      </c>
    </row>
    <row r="15" spans="1:7" x14ac:dyDescent="0.25">
      <c r="A15" s="323">
        <v>34</v>
      </c>
      <c r="B15" s="323" t="s">
        <v>9</v>
      </c>
      <c r="C15" s="324">
        <v>204060</v>
      </c>
      <c r="D15" s="324">
        <v>266350</v>
      </c>
      <c r="E15" s="324">
        <v>1552</v>
      </c>
      <c r="F15" s="324">
        <v>6</v>
      </c>
      <c r="G15" s="324">
        <v>1</v>
      </c>
    </row>
    <row r="16" spans="1:7" x14ac:dyDescent="0.25">
      <c r="A16" s="323">
        <v>484</v>
      </c>
      <c r="B16" s="323" t="s">
        <v>10</v>
      </c>
      <c r="C16" s="324">
        <v>107550</v>
      </c>
      <c r="D16" s="324">
        <v>80780</v>
      </c>
      <c r="E16" s="324">
        <v>1734</v>
      </c>
      <c r="F16" s="324">
        <v>11</v>
      </c>
      <c r="G16" s="324">
        <v>5</v>
      </c>
    </row>
    <row r="17" spans="1:7" x14ac:dyDescent="0.25">
      <c r="A17" s="323">
        <v>1723</v>
      </c>
      <c r="B17" s="323" t="s">
        <v>11</v>
      </c>
      <c r="C17" s="324">
        <v>5810</v>
      </c>
      <c r="D17" s="324">
        <v>330</v>
      </c>
      <c r="E17" s="324">
        <v>277</v>
      </c>
      <c r="F17" s="324">
        <v>8</v>
      </c>
      <c r="G17" s="324">
        <v>2</v>
      </c>
    </row>
    <row r="18" spans="1:7" x14ac:dyDescent="0.25">
      <c r="A18" s="323">
        <v>60</v>
      </c>
      <c r="B18" s="323" t="s">
        <v>12</v>
      </c>
      <c r="C18" s="324">
        <v>3360</v>
      </c>
      <c r="D18" s="324">
        <v>230</v>
      </c>
      <c r="E18" s="324">
        <v>240</v>
      </c>
      <c r="F18" s="324">
        <v>4</v>
      </c>
      <c r="G18" s="324">
        <v>3</v>
      </c>
    </row>
    <row r="19" spans="1:7" x14ac:dyDescent="0.25">
      <c r="A19" s="323">
        <v>307</v>
      </c>
      <c r="B19" s="323" t="s">
        <v>13</v>
      </c>
      <c r="C19" s="324">
        <v>172180</v>
      </c>
      <c r="D19" s="324">
        <v>240220</v>
      </c>
      <c r="E19" s="324">
        <v>2193</v>
      </c>
      <c r="F19" s="324">
        <v>3</v>
      </c>
      <c r="G19" s="324">
        <v>1</v>
      </c>
    </row>
    <row r="20" spans="1:7" x14ac:dyDescent="0.25">
      <c r="A20" s="323">
        <v>362</v>
      </c>
      <c r="B20" s="323" t="s">
        <v>14</v>
      </c>
      <c r="C20" s="324">
        <v>84160</v>
      </c>
      <c r="D20" s="324">
        <v>53430</v>
      </c>
      <c r="E20" s="324">
        <v>2490</v>
      </c>
      <c r="F20" s="324">
        <v>6</v>
      </c>
      <c r="G20" s="324">
        <v>1</v>
      </c>
    </row>
    <row r="21" spans="1:7" x14ac:dyDescent="0.25">
      <c r="A21" s="323">
        <v>363</v>
      </c>
      <c r="B21" s="323" t="s">
        <v>15</v>
      </c>
      <c r="C21" s="324">
        <v>882620</v>
      </c>
      <c r="D21" s="324">
        <v>1677500</v>
      </c>
      <c r="E21" s="324">
        <v>5904</v>
      </c>
      <c r="F21" s="324">
        <v>21</v>
      </c>
      <c r="G21" s="324">
        <v>4</v>
      </c>
    </row>
    <row r="22" spans="1:7" x14ac:dyDescent="0.25">
      <c r="A22" s="323">
        <v>200</v>
      </c>
      <c r="B22" s="323" t="s">
        <v>16</v>
      </c>
      <c r="C22" s="324">
        <v>164260</v>
      </c>
      <c r="D22" s="324">
        <v>247920</v>
      </c>
      <c r="E22" s="324">
        <v>1668</v>
      </c>
      <c r="F22" s="324">
        <v>23</v>
      </c>
      <c r="G22" s="324">
        <v>5</v>
      </c>
    </row>
    <row r="23" spans="1:7" x14ac:dyDescent="0.25">
      <c r="A23" s="323">
        <v>3</v>
      </c>
      <c r="B23" s="323" t="s">
        <v>17</v>
      </c>
      <c r="C23" s="324">
        <v>13110</v>
      </c>
      <c r="D23" s="324">
        <v>8300</v>
      </c>
      <c r="E23" s="324">
        <v>1029</v>
      </c>
      <c r="F23" s="324">
        <v>1</v>
      </c>
      <c r="G23" s="324">
        <v>1</v>
      </c>
    </row>
    <row r="24" spans="1:7" x14ac:dyDescent="0.25">
      <c r="A24" s="323">
        <v>202</v>
      </c>
      <c r="B24" s="323" t="s">
        <v>18</v>
      </c>
      <c r="C24" s="324">
        <v>178310</v>
      </c>
      <c r="D24" s="324">
        <v>314800</v>
      </c>
      <c r="E24" s="324">
        <v>2048</v>
      </c>
      <c r="F24" s="324">
        <v>5</v>
      </c>
      <c r="G24" s="324">
        <v>1</v>
      </c>
    </row>
    <row r="25" spans="1:7" x14ac:dyDescent="0.25">
      <c r="A25" s="323">
        <v>106</v>
      </c>
      <c r="B25" s="323" t="s">
        <v>19</v>
      </c>
      <c r="C25" s="324">
        <v>76040</v>
      </c>
      <c r="D25" s="324">
        <v>109660</v>
      </c>
      <c r="E25" s="324">
        <v>1472</v>
      </c>
      <c r="F25" s="324">
        <v>3</v>
      </c>
      <c r="G25" s="324">
        <v>1</v>
      </c>
    </row>
    <row r="26" spans="1:7" x14ac:dyDescent="0.25">
      <c r="A26" s="323">
        <v>743</v>
      </c>
      <c r="B26" s="323" t="s">
        <v>20</v>
      </c>
      <c r="C26" s="324">
        <v>15930</v>
      </c>
      <c r="D26" s="324">
        <v>8180</v>
      </c>
      <c r="E26" s="324">
        <v>859</v>
      </c>
      <c r="F26" s="324">
        <v>2</v>
      </c>
      <c r="G26" s="324">
        <v>2</v>
      </c>
    </row>
    <row r="27" spans="1:7" x14ac:dyDescent="0.25">
      <c r="A27" s="323">
        <v>744</v>
      </c>
      <c r="B27" s="323" t="s">
        <v>21</v>
      </c>
      <c r="C27" s="324">
        <v>4780</v>
      </c>
      <c r="D27" s="324">
        <v>420</v>
      </c>
      <c r="E27" s="324">
        <v>312</v>
      </c>
      <c r="F27" s="324">
        <v>7</v>
      </c>
      <c r="G27" s="324">
        <v>1</v>
      </c>
    </row>
    <row r="28" spans="1:7" x14ac:dyDescent="0.25">
      <c r="A28" s="323">
        <v>308</v>
      </c>
      <c r="B28" s="323" t="s">
        <v>22</v>
      </c>
      <c r="C28" s="324">
        <v>21210</v>
      </c>
      <c r="D28" s="324">
        <v>8170</v>
      </c>
      <c r="E28" s="324">
        <v>1529</v>
      </c>
      <c r="F28" s="324">
        <v>5</v>
      </c>
      <c r="G28" s="324">
        <v>1</v>
      </c>
    </row>
    <row r="29" spans="1:7" x14ac:dyDescent="0.25">
      <c r="A29" s="323">
        <v>489</v>
      </c>
      <c r="B29" s="323" t="s">
        <v>23</v>
      </c>
      <c r="C29" s="324">
        <v>44740</v>
      </c>
      <c r="D29" s="324">
        <v>19430</v>
      </c>
      <c r="E29" s="324">
        <v>1632</v>
      </c>
      <c r="F29" s="324">
        <v>3</v>
      </c>
      <c r="G29" s="324">
        <v>1</v>
      </c>
    </row>
    <row r="30" spans="1:7" x14ac:dyDescent="0.25">
      <c r="A30" s="323">
        <v>203</v>
      </c>
      <c r="B30" s="323" t="s">
        <v>24</v>
      </c>
      <c r="C30" s="324">
        <v>50440</v>
      </c>
      <c r="D30" s="324">
        <v>29460</v>
      </c>
      <c r="E30" s="324">
        <v>777</v>
      </c>
      <c r="F30" s="324">
        <v>17</v>
      </c>
      <c r="G30" s="324">
        <v>5</v>
      </c>
    </row>
    <row r="31" spans="1:7" x14ac:dyDescent="0.25">
      <c r="A31" s="323">
        <v>5</v>
      </c>
      <c r="B31" s="323" t="s">
        <v>25</v>
      </c>
      <c r="C31" s="324">
        <v>8780</v>
      </c>
      <c r="D31" s="324">
        <v>1850</v>
      </c>
      <c r="E31" s="324">
        <v>655</v>
      </c>
      <c r="F31" s="324">
        <v>3</v>
      </c>
      <c r="G31" s="324">
        <v>1</v>
      </c>
    </row>
    <row r="32" spans="1:7" x14ac:dyDescent="0.25">
      <c r="A32" s="323">
        <v>888</v>
      </c>
      <c r="B32" s="323" t="s">
        <v>26</v>
      </c>
      <c r="C32" s="324">
        <v>13930</v>
      </c>
      <c r="D32" s="324">
        <v>4990</v>
      </c>
      <c r="E32" s="324">
        <v>864</v>
      </c>
      <c r="F32" s="324">
        <v>3</v>
      </c>
      <c r="G32" s="324">
        <v>2</v>
      </c>
    </row>
    <row r="33" spans="1:7" x14ac:dyDescent="0.25">
      <c r="A33" s="323">
        <v>370</v>
      </c>
      <c r="B33" s="323" t="s">
        <v>27</v>
      </c>
      <c r="C33" s="324">
        <v>4720</v>
      </c>
      <c r="D33" s="324">
        <v>220</v>
      </c>
      <c r="E33" s="324">
        <v>546</v>
      </c>
      <c r="F33" s="324">
        <v>4</v>
      </c>
      <c r="G33" s="324">
        <v>2</v>
      </c>
    </row>
    <row r="34" spans="1:7" x14ac:dyDescent="0.25">
      <c r="A34" s="323">
        <v>889</v>
      </c>
      <c r="B34" s="323" t="s">
        <v>28</v>
      </c>
      <c r="C34" s="324">
        <v>14390</v>
      </c>
      <c r="D34" s="324">
        <v>9590</v>
      </c>
      <c r="E34" s="324">
        <v>738</v>
      </c>
      <c r="F34" s="324">
        <v>2</v>
      </c>
      <c r="G34" s="324">
        <v>1</v>
      </c>
    </row>
    <row r="35" spans="1:7" x14ac:dyDescent="0.25">
      <c r="A35" s="323">
        <v>7</v>
      </c>
      <c r="B35" s="323" t="s">
        <v>29</v>
      </c>
      <c r="C35" s="324">
        <v>7260</v>
      </c>
      <c r="D35" s="324">
        <v>950</v>
      </c>
      <c r="E35" s="324">
        <v>152</v>
      </c>
      <c r="F35" s="324">
        <v>14</v>
      </c>
      <c r="G35" s="324">
        <v>3</v>
      </c>
    </row>
    <row r="36" spans="1:7" x14ac:dyDescent="0.25">
      <c r="A36" s="323">
        <v>491</v>
      </c>
      <c r="B36" s="323" t="s">
        <v>30</v>
      </c>
      <c r="C36" s="324">
        <v>7320</v>
      </c>
      <c r="D36" s="324">
        <v>390</v>
      </c>
      <c r="E36" s="324">
        <v>484</v>
      </c>
      <c r="F36" s="324">
        <v>3</v>
      </c>
      <c r="G36" s="324">
        <v>2</v>
      </c>
    </row>
    <row r="37" spans="1:7" x14ac:dyDescent="0.25">
      <c r="A37" s="323">
        <v>1724</v>
      </c>
      <c r="B37" s="323" t="s">
        <v>31</v>
      </c>
      <c r="C37" s="324">
        <v>14670</v>
      </c>
      <c r="D37" s="324">
        <v>3610</v>
      </c>
      <c r="E37" s="324">
        <v>485</v>
      </c>
      <c r="F37" s="324">
        <v>9</v>
      </c>
      <c r="G37" s="324">
        <v>5</v>
      </c>
    </row>
    <row r="38" spans="1:7" x14ac:dyDescent="0.25">
      <c r="A38" s="323">
        <v>893</v>
      </c>
      <c r="B38" s="323" t="s">
        <v>789</v>
      </c>
      <c r="C38" s="324">
        <v>11300</v>
      </c>
      <c r="D38" s="324">
        <v>1510</v>
      </c>
      <c r="E38" s="324">
        <v>303</v>
      </c>
      <c r="F38" s="324">
        <v>11</v>
      </c>
      <c r="G38" s="324">
        <v>4</v>
      </c>
    </row>
    <row r="39" spans="1:7" x14ac:dyDescent="0.25">
      <c r="A39" s="323">
        <v>373</v>
      </c>
      <c r="B39" s="323" t="s">
        <v>790</v>
      </c>
      <c r="C39" s="324">
        <v>23510</v>
      </c>
      <c r="D39" s="324">
        <v>3720</v>
      </c>
      <c r="E39" s="324">
        <v>770</v>
      </c>
      <c r="F39" s="324">
        <v>7</v>
      </c>
      <c r="G39" s="324">
        <v>4</v>
      </c>
    </row>
    <row r="40" spans="1:7" x14ac:dyDescent="0.25">
      <c r="A40" s="323">
        <v>748</v>
      </c>
      <c r="B40" s="323" t="s">
        <v>34</v>
      </c>
      <c r="C40" s="324">
        <v>72850</v>
      </c>
      <c r="D40" s="324">
        <v>83990</v>
      </c>
      <c r="E40" s="324">
        <v>1787</v>
      </c>
      <c r="F40" s="324">
        <v>8</v>
      </c>
      <c r="G40" s="324">
        <v>2</v>
      </c>
    </row>
    <row r="41" spans="1:7" x14ac:dyDescent="0.25">
      <c r="A41" s="323">
        <v>1859</v>
      </c>
      <c r="B41" s="323" t="s">
        <v>35</v>
      </c>
      <c r="C41" s="324">
        <v>43140</v>
      </c>
      <c r="D41" s="324">
        <v>19980</v>
      </c>
      <c r="E41" s="324">
        <v>643</v>
      </c>
      <c r="F41" s="324">
        <v>23</v>
      </c>
      <c r="G41" s="324">
        <v>5</v>
      </c>
    </row>
    <row r="42" spans="1:7" x14ac:dyDescent="0.25">
      <c r="A42" s="323">
        <v>1721</v>
      </c>
      <c r="B42" s="323" t="s">
        <v>36</v>
      </c>
      <c r="C42" s="324">
        <v>24030</v>
      </c>
      <c r="D42" s="324">
        <v>6230</v>
      </c>
      <c r="E42" s="324">
        <v>620</v>
      </c>
      <c r="F42" s="324">
        <v>8</v>
      </c>
      <c r="G42" s="324">
        <v>3</v>
      </c>
    </row>
    <row r="43" spans="1:7" x14ac:dyDescent="0.25">
      <c r="A43" s="323">
        <v>568</v>
      </c>
      <c r="B43" s="323" t="s">
        <v>37</v>
      </c>
      <c r="C43" s="324">
        <v>6710</v>
      </c>
      <c r="D43" s="324">
        <v>290</v>
      </c>
      <c r="E43" s="324">
        <v>443</v>
      </c>
      <c r="F43" s="324">
        <v>6</v>
      </c>
      <c r="G43" s="324">
        <v>3</v>
      </c>
    </row>
    <row r="44" spans="1:7" x14ac:dyDescent="0.25">
      <c r="A44" s="323">
        <v>753</v>
      </c>
      <c r="B44" s="323" t="s">
        <v>38</v>
      </c>
      <c r="C44" s="324">
        <v>28190</v>
      </c>
      <c r="D44" s="324">
        <v>17320</v>
      </c>
      <c r="E44" s="324">
        <v>1333</v>
      </c>
      <c r="F44" s="324">
        <v>2</v>
      </c>
      <c r="G44" s="324">
        <v>1</v>
      </c>
    </row>
    <row r="45" spans="1:7" x14ac:dyDescent="0.25">
      <c r="A45" s="323">
        <v>209</v>
      </c>
      <c r="B45" s="323" t="s">
        <v>39</v>
      </c>
      <c r="C45" s="324">
        <v>21940</v>
      </c>
      <c r="D45" s="324">
        <v>9970</v>
      </c>
      <c r="E45" s="324">
        <v>932</v>
      </c>
      <c r="F45" s="324">
        <v>5</v>
      </c>
      <c r="G45" s="324">
        <v>3</v>
      </c>
    </row>
    <row r="46" spans="1:7" x14ac:dyDescent="0.25">
      <c r="A46" s="323">
        <v>375</v>
      </c>
      <c r="B46" s="323" t="s">
        <v>40</v>
      </c>
      <c r="C46" s="324">
        <v>38160</v>
      </c>
      <c r="D46" s="324">
        <v>21140</v>
      </c>
      <c r="E46" s="324">
        <v>2645</v>
      </c>
      <c r="F46" s="324">
        <v>3</v>
      </c>
      <c r="G46" s="324">
        <v>2</v>
      </c>
    </row>
    <row r="47" spans="1:7" x14ac:dyDescent="0.25">
      <c r="A47" s="323">
        <v>585</v>
      </c>
      <c r="B47" s="323" t="s">
        <v>41</v>
      </c>
      <c r="C47" s="324">
        <v>17930</v>
      </c>
      <c r="D47" s="324">
        <v>1650</v>
      </c>
      <c r="E47" s="324">
        <v>648</v>
      </c>
      <c r="F47" s="324">
        <v>9</v>
      </c>
      <c r="G47" s="324">
        <v>4</v>
      </c>
    </row>
    <row r="48" spans="1:7" x14ac:dyDescent="0.25">
      <c r="A48" s="323">
        <v>1728</v>
      </c>
      <c r="B48" s="323" t="s">
        <v>42</v>
      </c>
      <c r="C48" s="324">
        <v>17700</v>
      </c>
      <c r="D48" s="324">
        <v>4840</v>
      </c>
      <c r="E48" s="324">
        <v>645</v>
      </c>
      <c r="F48" s="324">
        <v>8</v>
      </c>
      <c r="G48" s="324">
        <v>4</v>
      </c>
    </row>
    <row r="49" spans="1:7" x14ac:dyDescent="0.25">
      <c r="A49" s="323">
        <v>376</v>
      </c>
      <c r="B49" s="323" t="s">
        <v>43</v>
      </c>
      <c r="C49" s="324">
        <v>6100</v>
      </c>
      <c r="D49" s="324">
        <v>410</v>
      </c>
      <c r="E49" s="324">
        <v>872</v>
      </c>
      <c r="F49" s="324">
        <v>3</v>
      </c>
      <c r="G49" s="324">
        <v>2</v>
      </c>
    </row>
    <row r="50" spans="1:7" x14ac:dyDescent="0.25">
      <c r="A50" s="323">
        <v>377</v>
      </c>
      <c r="B50" s="323" t="s">
        <v>44</v>
      </c>
      <c r="C50" s="324">
        <v>12260</v>
      </c>
      <c r="D50" s="324">
        <v>980</v>
      </c>
      <c r="E50" s="324">
        <v>1046</v>
      </c>
      <c r="F50" s="324">
        <v>5</v>
      </c>
      <c r="G50" s="324">
        <v>3</v>
      </c>
    </row>
    <row r="51" spans="1:7" x14ac:dyDescent="0.25">
      <c r="A51" s="323">
        <v>1901</v>
      </c>
      <c r="B51" s="323" t="s">
        <v>616</v>
      </c>
      <c r="C51" s="324">
        <v>25880</v>
      </c>
      <c r="D51" s="324">
        <v>4070</v>
      </c>
      <c r="E51" s="324">
        <v>1064</v>
      </c>
      <c r="F51" s="324">
        <v>17</v>
      </c>
      <c r="G51" s="324">
        <v>6</v>
      </c>
    </row>
    <row r="52" spans="1:7" x14ac:dyDescent="0.25">
      <c r="A52" s="323">
        <v>755</v>
      </c>
      <c r="B52" s="323" t="s">
        <v>46</v>
      </c>
      <c r="C52" s="324">
        <v>8390</v>
      </c>
      <c r="D52" s="324">
        <v>1850</v>
      </c>
      <c r="E52" s="324">
        <v>469</v>
      </c>
      <c r="F52" s="324">
        <v>6</v>
      </c>
      <c r="G52" s="324">
        <v>1</v>
      </c>
    </row>
    <row r="53" spans="1:7" x14ac:dyDescent="0.25">
      <c r="A53" s="323">
        <v>1681</v>
      </c>
      <c r="B53" s="323" t="s">
        <v>47</v>
      </c>
      <c r="C53" s="324">
        <v>20760</v>
      </c>
      <c r="D53" s="324">
        <v>3910</v>
      </c>
      <c r="E53" s="324">
        <v>251</v>
      </c>
      <c r="F53" s="324">
        <v>36</v>
      </c>
      <c r="G53" s="324">
        <v>5</v>
      </c>
    </row>
    <row r="54" spans="1:7" x14ac:dyDescent="0.25">
      <c r="A54" s="323">
        <v>147</v>
      </c>
      <c r="B54" s="323" t="s">
        <v>48</v>
      </c>
      <c r="C54" s="324">
        <v>19870</v>
      </c>
      <c r="D54" s="324">
        <v>12050</v>
      </c>
      <c r="E54" s="324">
        <v>1202</v>
      </c>
      <c r="F54" s="324">
        <v>3</v>
      </c>
      <c r="G54" s="324">
        <v>1</v>
      </c>
    </row>
    <row r="55" spans="1:7" x14ac:dyDescent="0.25">
      <c r="A55" s="323">
        <v>654</v>
      </c>
      <c r="B55" s="323" t="s">
        <v>49</v>
      </c>
      <c r="C55" s="324">
        <v>18120</v>
      </c>
      <c r="D55" s="324">
        <v>5390</v>
      </c>
      <c r="E55" s="324">
        <v>313</v>
      </c>
      <c r="F55" s="324">
        <v>18</v>
      </c>
      <c r="G55" s="324">
        <v>5</v>
      </c>
    </row>
    <row r="56" spans="1:7" x14ac:dyDescent="0.25">
      <c r="A56" s="323">
        <v>756</v>
      </c>
      <c r="B56" s="323" t="s">
        <v>51</v>
      </c>
      <c r="C56" s="324">
        <v>26720</v>
      </c>
      <c r="D56" s="324">
        <v>11500</v>
      </c>
      <c r="E56" s="324">
        <v>589</v>
      </c>
      <c r="F56" s="324">
        <v>13</v>
      </c>
      <c r="G56" s="324">
        <v>5</v>
      </c>
    </row>
    <row r="57" spans="1:7" x14ac:dyDescent="0.25">
      <c r="A57" s="323">
        <v>757</v>
      </c>
      <c r="B57" s="323" t="s">
        <v>52</v>
      </c>
      <c r="C57" s="324">
        <v>29930</v>
      </c>
      <c r="D57" s="324">
        <v>18740</v>
      </c>
      <c r="E57" s="324">
        <v>1187</v>
      </c>
      <c r="F57" s="324">
        <v>3</v>
      </c>
      <c r="G57" s="324">
        <v>2</v>
      </c>
    </row>
    <row r="58" spans="1:7" x14ac:dyDescent="0.25">
      <c r="A58" s="323">
        <v>758</v>
      </c>
      <c r="B58" s="323" t="s">
        <v>53</v>
      </c>
      <c r="C58" s="324">
        <v>198490</v>
      </c>
      <c r="D58" s="324">
        <v>283860</v>
      </c>
      <c r="E58" s="324">
        <v>2029</v>
      </c>
      <c r="F58" s="324">
        <v>3</v>
      </c>
      <c r="G58" s="324">
        <v>1</v>
      </c>
    </row>
    <row r="59" spans="1:7" x14ac:dyDescent="0.25">
      <c r="A59" s="323">
        <v>501</v>
      </c>
      <c r="B59" s="323" t="s">
        <v>54</v>
      </c>
      <c r="C59" s="324">
        <v>13260</v>
      </c>
      <c r="D59" s="324">
        <v>1990</v>
      </c>
      <c r="E59" s="324">
        <v>832</v>
      </c>
      <c r="F59" s="324">
        <v>4</v>
      </c>
      <c r="G59" s="324">
        <v>3</v>
      </c>
    </row>
    <row r="60" spans="1:7" x14ac:dyDescent="0.25">
      <c r="A60" s="323">
        <v>1876</v>
      </c>
      <c r="B60" s="323" t="s">
        <v>55</v>
      </c>
      <c r="C60" s="324">
        <v>29750</v>
      </c>
      <c r="D60" s="324">
        <v>7630</v>
      </c>
      <c r="E60" s="324">
        <v>367</v>
      </c>
      <c r="F60" s="324">
        <v>24</v>
      </c>
      <c r="G60" s="324">
        <v>6</v>
      </c>
    </row>
    <row r="61" spans="1:7" x14ac:dyDescent="0.25">
      <c r="A61" s="323">
        <v>213</v>
      </c>
      <c r="B61" s="323" t="s">
        <v>56</v>
      </c>
      <c r="C61" s="324">
        <v>18900</v>
      </c>
      <c r="D61" s="324">
        <v>6120</v>
      </c>
      <c r="E61" s="324">
        <v>749</v>
      </c>
      <c r="F61" s="324">
        <v>7</v>
      </c>
      <c r="G61" s="324">
        <v>2</v>
      </c>
    </row>
    <row r="62" spans="1:7" x14ac:dyDescent="0.25">
      <c r="A62" s="323">
        <v>899</v>
      </c>
      <c r="B62" s="323" t="s">
        <v>57</v>
      </c>
      <c r="C62" s="324">
        <v>30370</v>
      </c>
      <c r="D62" s="324">
        <v>25750</v>
      </c>
      <c r="E62" s="324">
        <v>1652</v>
      </c>
      <c r="F62" s="324">
        <v>2</v>
      </c>
      <c r="G62" s="324">
        <v>1</v>
      </c>
    </row>
    <row r="63" spans="1:7" x14ac:dyDescent="0.25">
      <c r="A63" s="323">
        <v>312</v>
      </c>
      <c r="B63" s="323" t="s">
        <v>58</v>
      </c>
      <c r="C63" s="324">
        <v>8390</v>
      </c>
      <c r="D63" s="324">
        <v>670</v>
      </c>
      <c r="E63" s="324">
        <v>633</v>
      </c>
      <c r="F63" s="324">
        <v>3</v>
      </c>
      <c r="G63" s="324">
        <v>3</v>
      </c>
    </row>
    <row r="64" spans="1:7" x14ac:dyDescent="0.25">
      <c r="A64" s="323">
        <v>313</v>
      </c>
      <c r="B64" s="323" t="s">
        <v>59</v>
      </c>
      <c r="C64" s="324">
        <v>17590</v>
      </c>
      <c r="D64" s="324">
        <v>5890</v>
      </c>
      <c r="E64" s="324">
        <v>1102</v>
      </c>
      <c r="F64" s="324">
        <v>2</v>
      </c>
      <c r="G64" s="324">
        <v>1</v>
      </c>
    </row>
    <row r="65" spans="1:7" x14ac:dyDescent="0.25">
      <c r="A65" s="323">
        <v>214</v>
      </c>
      <c r="B65" s="323" t="s">
        <v>60</v>
      </c>
      <c r="C65" s="324">
        <v>17210</v>
      </c>
      <c r="D65" s="324">
        <v>1040</v>
      </c>
      <c r="E65" s="324">
        <v>250</v>
      </c>
      <c r="F65" s="324">
        <v>21</v>
      </c>
      <c r="G65" s="324">
        <v>7</v>
      </c>
    </row>
    <row r="66" spans="1:7" x14ac:dyDescent="0.25">
      <c r="A66" s="323">
        <v>381</v>
      </c>
      <c r="B66" s="323" t="s">
        <v>61</v>
      </c>
      <c r="C66" s="324">
        <v>34460</v>
      </c>
      <c r="D66" s="324">
        <v>16590</v>
      </c>
      <c r="E66" s="324">
        <v>2424</v>
      </c>
      <c r="F66" s="324">
        <v>2</v>
      </c>
      <c r="G66" s="324">
        <v>1</v>
      </c>
    </row>
    <row r="67" spans="1:7" x14ac:dyDescent="0.25">
      <c r="A67" s="323">
        <v>502</v>
      </c>
      <c r="B67" s="323" t="s">
        <v>62</v>
      </c>
      <c r="C67" s="324">
        <v>66130</v>
      </c>
      <c r="D67" s="324">
        <v>35400</v>
      </c>
      <c r="E67" s="324">
        <v>2233</v>
      </c>
      <c r="F67" s="324">
        <v>1</v>
      </c>
      <c r="G67" s="324">
        <v>1</v>
      </c>
    </row>
    <row r="68" spans="1:7" x14ac:dyDescent="0.25">
      <c r="A68" s="323">
        <v>383</v>
      </c>
      <c r="B68" s="323" t="s">
        <v>63</v>
      </c>
      <c r="C68" s="324">
        <v>29730</v>
      </c>
      <c r="D68" s="324">
        <v>8640</v>
      </c>
      <c r="E68" s="324">
        <v>1311</v>
      </c>
      <c r="F68" s="324">
        <v>7</v>
      </c>
      <c r="G68" s="324">
        <v>3</v>
      </c>
    </row>
    <row r="69" spans="1:7" x14ac:dyDescent="0.25">
      <c r="A69" s="323">
        <v>109</v>
      </c>
      <c r="B69" s="323" t="s">
        <v>64</v>
      </c>
      <c r="C69" s="324">
        <v>32870</v>
      </c>
      <c r="D69" s="324">
        <v>18850</v>
      </c>
      <c r="E69" s="324">
        <v>479</v>
      </c>
      <c r="F69" s="324">
        <v>26</v>
      </c>
      <c r="G69" s="324">
        <v>8</v>
      </c>
    </row>
    <row r="70" spans="1:7" x14ac:dyDescent="0.25">
      <c r="A70" s="323">
        <v>1706</v>
      </c>
      <c r="B70" s="323" t="s">
        <v>65</v>
      </c>
      <c r="C70" s="324">
        <v>17750</v>
      </c>
      <c r="D70" s="324">
        <v>5710</v>
      </c>
      <c r="E70" s="324">
        <v>571</v>
      </c>
      <c r="F70" s="324">
        <v>10</v>
      </c>
      <c r="G70" s="324">
        <v>4</v>
      </c>
    </row>
    <row r="71" spans="1:7" x14ac:dyDescent="0.25">
      <c r="A71" s="323">
        <v>611</v>
      </c>
      <c r="B71" s="323" t="s">
        <v>66</v>
      </c>
      <c r="C71" s="324">
        <v>10140</v>
      </c>
      <c r="D71" s="324">
        <v>820</v>
      </c>
      <c r="E71" s="324">
        <v>640</v>
      </c>
      <c r="F71" s="324">
        <v>5</v>
      </c>
      <c r="G71" s="324">
        <v>2</v>
      </c>
    </row>
    <row r="72" spans="1:7" x14ac:dyDescent="0.25">
      <c r="A72" s="323">
        <v>1684</v>
      </c>
      <c r="B72" s="323" t="s">
        <v>67</v>
      </c>
      <c r="C72" s="324">
        <v>25000</v>
      </c>
      <c r="D72" s="324">
        <v>14570</v>
      </c>
      <c r="E72" s="324">
        <v>818</v>
      </c>
      <c r="F72" s="324">
        <v>6</v>
      </c>
      <c r="G72" s="324">
        <v>3</v>
      </c>
    </row>
    <row r="73" spans="1:7" x14ac:dyDescent="0.25">
      <c r="A73" s="323">
        <v>216</v>
      </c>
      <c r="B73" s="323" t="s">
        <v>68</v>
      </c>
      <c r="C73" s="324">
        <v>29190</v>
      </c>
      <c r="D73" s="324">
        <v>15530</v>
      </c>
      <c r="E73" s="324">
        <v>1435</v>
      </c>
      <c r="F73" s="324">
        <v>1</v>
      </c>
      <c r="G73" s="324">
        <v>1</v>
      </c>
    </row>
    <row r="74" spans="1:7" x14ac:dyDescent="0.25">
      <c r="A74" s="323">
        <v>148</v>
      </c>
      <c r="B74" s="323" t="s">
        <v>69</v>
      </c>
      <c r="C74" s="324">
        <v>25200</v>
      </c>
      <c r="D74" s="324">
        <v>10430</v>
      </c>
      <c r="E74" s="324">
        <v>473</v>
      </c>
      <c r="F74" s="324">
        <v>11</v>
      </c>
      <c r="G74" s="324">
        <v>3</v>
      </c>
    </row>
    <row r="75" spans="1:7" x14ac:dyDescent="0.25">
      <c r="A75" s="323">
        <v>1891</v>
      </c>
      <c r="B75" s="323" t="s">
        <v>402</v>
      </c>
      <c r="C75" s="324">
        <v>18630</v>
      </c>
      <c r="D75" s="324">
        <v>6420</v>
      </c>
      <c r="E75" s="324">
        <v>417</v>
      </c>
      <c r="F75" s="324">
        <v>9</v>
      </c>
      <c r="G75" s="324">
        <v>3</v>
      </c>
    </row>
    <row r="76" spans="1:7" x14ac:dyDescent="0.25">
      <c r="A76" s="323">
        <v>310</v>
      </c>
      <c r="B76" s="323" t="s">
        <v>70</v>
      </c>
      <c r="C76" s="324">
        <v>34650</v>
      </c>
      <c r="D76" s="324">
        <v>12830</v>
      </c>
      <c r="E76" s="324">
        <v>1233</v>
      </c>
      <c r="F76" s="324">
        <v>9</v>
      </c>
      <c r="G76" s="324">
        <v>4</v>
      </c>
    </row>
    <row r="77" spans="1:7" x14ac:dyDescent="0.25">
      <c r="A77" s="323">
        <v>1921</v>
      </c>
      <c r="B77" s="323" t="s">
        <v>798</v>
      </c>
      <c r="C77" s="324">
        <v>48640</v>
      </c>
      <c r="D77" s="324">
        <v>28420</v>
      </c>
      <c r="E77" s="324">
        <v>528</v>
      </c>
      <c r="F77" s="324">
        <v>42</v>
      </c>
      <c r="G77" s="324">
        <v>10</v>
      </c>
    </row>
    <row r="78" spans="1:7" x14ac:dyDescent="0.25">
      <c r="A78" s="323">
        <v>1663</v>
      </c>
      <c r="B78" s="323" t="s">
        <v>71</v>
      </c>
      <c r="C78" s="324">
        <v>8220</v>
      </c>
      <c r="D78" s="324">
        <v>320</v>
      </c>
      <c r="E78" s="324">
        <v>154</v>
      </c>
      <c r="F78" s="324">
        <v>17</v>
      </c>
      <c r="G78" s="324">
        <v>4</v>
      </c>
    </row>
    <row r="79" spans="1:7" x14ac:dyDescent="0.25">
      <c r="A79" s="323">
        <v>736</v>
      </c>
      <c r="B79" s="323" t="s">
        <v>72</v>
      </c>
      <c r="C79" s="324">
        <v>32450</v>
      </c>
      <c r="D79" s="324">
        <v>5840</v>
      </c>
      <c r="E79" s="324">
        <v>837</v>
      </c>
      <c r="F79" s="324">
        <v>21</v>
      </c>
      <c r="G79" s="324">
        <v>5</v>
      </c>
    </row>
    <row r="80" spans="1:7" x14ac:dyDescent="0.25">
      <c r="A80" s="323">
        <v>1690</v>
      </c>
      <c r="B80" s="323" t="s">
        <v>73</v>
      </c>
      <c r="C80" s="324">
        <v>19590</v>
      </c>
      <c r="D80" s="324">
        <v>5100</v>
      </c>
      <c r="E80" s="324">
        <v>280</v>
      </c>
      <c r="F80" s="324">
        <v>22</v>
      </c>
      <c r="G80" s="324">
        <v>5</v>
      </c>
    </row>
    <row r="81" spans="1:7" x14ac:dyDescent="0.25">
      <c r="A81" s="323">
        <v>503</v>
      </c>
      <c r="B81" s="323" t="s">
        <v>74</v>
      </c>
      <c r="C81" s="324">
        <v>104780</v>
      </c>
      <c r="D81" s="324">
        <v>87200</v>
      </c>
      <c r="E81" s="324">
        <v>3378</v>
      </c>
      <c r="F81" s="324">
        <v>3</v>
      </c>
      <c r="G81" s="324">
        <v>1</v>
      </c>
    </row>
    <row r="82" spans="1:7" x14ac:dyDescent="0.25">
      <c r="A82" s="323">
        <v>10</v>
      </c>
      <c r="B82" s="323" t="s">
        <v>75</v>
      </c>
      <c r="C82" s="324">
        <v>26170</v>
      </c>
      <c r="D82" s="324">
        <v>19100</v>
      </c>
      <c r="E82" s="324">
        <v>668</v>
      </c>
      <c r="F82" s="324">
        <v>11</v>
      </c>
      <c r="G82" s="324">
        <v>3</v>
      </c>
    </row>
    <row r="83" spans="1:7" x14ac:dyDescent="0.25">
      <c r="A83" s="323">
        <v>400</v>
      </c>
      <c r="B83" s="323" t="s">
        <v>76</v>
      </c>
      <c r="C83" s="324">
        <v>60630</v>
      </c>
      <c r="D83" s="324">
        <v>58710</v>
      </c>
      <c r="E83" s="324">
        <v>1654</v>
      </c>
      <c r="F83" s="324">
        <v>3</v>
      </c>
      <c r="G83" s="324">
        <v>2</v>
      </c>
    </row>
    <row r="84" spans="1:7" x14ac:dyDescent="0.25">
      <c r="A84" s="323">
        <v>762</v>
      </c>
      <c r="B84" s="323" t="s">
        <v>77</v>
      </c>
      <c r="C84" s="324">
        <v>31040</v>
      </c>
      <c r="D84" s="324">
        <v>22730</v>
      </c>
      <c r="E84" s="324">
        <v>812</v>
      </c>
      <c r="F84" s="324">
        <v>6</v>
      </c>
      <c r="G84" s="324">
        <v>3</v>
      </c>
    </row>
    <row r="85" spans="1:7" x14ac:dyDescent="0.25">
      <c r="A85" s="323">
        <v>150</v>
      </c>
      <c r="B85" s="323" t="s">
        <v>78</v>
      </c>
      <c r="C85" s="324">
        <v>109080</v>
      </c>
      <c r="D85" s="324">
        <v>146780</v>
      </c>
      <c r="E85" s="324">
        <v>1668</v>
      </c>
      <c r="F85" s="324">
        <v>7</v>
      </c>
      <c r="G85" s="324">
        <v>2</v>
      </c>
    </row>
    <row r="86" spans="1:7" x14ac:dyDescent="0.25">
      <c r="A86" s="323">
        <v>384</v>
      </c>
      <c r="B86" s="323" t="s">
        <v>79</v>
      </c>
      <c r="C86" s="324">
        <v>18590</v>
      </c>
      <c r="D86" s="324">
        <v>2990</v>
      </c>
      <c r="E86" s="324">
        <v>2256</v>
      </c>
      <c r="F86" s="324">
        <v>1</v>
      </c>
      <c r="G86" s="324">
        <v>1</v>
      </c>
    </row>
    <row r="87" spans="1:7" x14ac:dyDescent="0.25">
      <c r="A87" s="323">
        <v>1774</v>
      </c>
      <c r="B87" s="323" t="s">
        <v>80</v>
      </c>
      <c r="C87" s="324">
        <v>21030</v>
      </c>
      <c r="D87" s="324">
        <v>8200</v>
      </c>
      <c r="E87" s="324">
        <v>443</v>
      </c>
      <c r="F87" s="324">
        <v>11</v>
      </c>
      <c r="G87" s="324">
        <v>3</v>
      </c>
    </row>
    <row r="88" spans="1:7" x14ac:dyDescent="0.25">
      <c r="A88" s="323">
        <v>221</v>
      </c>
      <c r="B88" s="323" t="s">
        <v>82</v>
      </c>
      <c r="C88" s="324">
        <v>11480</v>
      </c>
      <c r="D88" s="324">
        <v>5300</v>
      </c>
      <c r="E88" s="324">
        <v>841</v>
      </c>
      <c r="F88" s="324">
        <v>1</v>
      </c>
      <c r="G88" s="324">
        <v>1</v>
      </c>
    </row>
    <row r="89" spans="1:7" x14ac:dyDescent="0.25">
      <c r="A89" s="323">
        <v>222</v>
      </c>
      <c r="B89" s="323" t="s">
        <v>83</v>
      </c>
      <c r="C89" s="324">
        <v>61520</v>
      </c>
      <c r="D89" s="324">
        <v>63970</v>
      </c>
      <c r="E89" s="324">
        <v>1097</v>
      </c>
      <c r="F89" s="324">
        <v>7</v>
      </c>
      <c r="G89" s="324">
        <v>3</v>
      </c>
    </row>
    <row r="90" spans="1:7" x14ac:dyDescent="0.25">
      <c r="A90" s="323">
        <v>766</v>
      </c>
      <c r="B90" s="323" t="s">
        <v>84</v>
      </c>
      <c r="C90" s="324">
        <v>23130</v>
      </c>
      <c r="D90" s="324">
        <v>10050</v>
      </c>
      <c r="E90" s="324">
        <v>1138</v>
      </c>
      <c r="F90" s="324">
        <v>3</v>
      </c>
      <c r="G90" s="324">
        <v>2</v>
      </c>
    </row>
    <row r="91" spans="1:7" x14ac:dyDescent="0.25">
      <c r="A91" s="323">
        <v>58</v>
      </c>
      <c r="B91" s="323" t="s">
        <v>85</v>
      </c>
      <c r="C91" s="324">
        <v>23850</v>
      </c>
      <c r="D91" s="324">
        <v>14310</v>
      </c>
      <c r="E91" s="324">
        <v>536</v>
      </c>
      <c r="F91" s="324">
        <v>21</v>
      </c>
      <c r="G91" s="324">
        <v>2</v>
      </c>
    </row>
    <row r="92" spans="1:7" x14ac:dyDescent="0.25">
      <c r="A92" s="323">
        <v>505</v>
      </c>
      <c r="B92" s="323" t="s">
        <v>86</v>
      </c>
      <c r="C92" s="324">
        <v>138720</v>
      </c>
      <c r="D92" s="324">
        <v>168840</v>
      </c>
      <c r="E92" s="324">
        <v>2511</v>
      </c>
      <c r="F92" s="324">
        <v>3</v>
      </c>
      <c r="G92" s="324">
        <v>2</v>
      </c>
    </row>
    <row r="93" spans="1:7" x14ac:dyDescent="0.25">
      <c r="A93" s="323">
        <v>498</v>
      </c>
      <c r="B93" s="323" t="s">
        <v>87</v>
      </c>
      <c r="C93" s="324">
        <v>15250</v>
      </c>
      <c r="D93" s="324">
        <v>2230</v>
      </c>
      <c r="E93" s="324">
        <v>460</v>
      </c>
      <c r="F93" s="324">
        <v>10</v>
      </c>
      <c r="G93" s="324">
        <v>3</v>
      </c>
    </row>
    <row r="94" spans="1:7" x14ac:dyDescent="0.25">
      <c r="A94" s="323">
        <v>1719</v>
      </c>
      <c r="B94" s="323" t="s">
        <v>88</v>
      </c>
      <c r="C94" s="324">
        <v>18860</v>
      </c>
      <c r="D94" s="324">
        <v>2610</v>
      </c>
      <c r="E94" s="324">
        <v>726</v>
      </c>
      <c r="F94" s="324">
        <v>7</v>
      </c>
      <c r="G94" s="324">
        <v>5</v>
      </c>
    </row>
    <row r="95" spans="1:7" x14ac:dyDescent="0.25">
      <c r="A95" s="323">
        <v>303</v>
      </c>
      <c r="B95" s="323" t="s">
        <v>89</v>
      </c>
      <c r="C95" s="324">
        <v>38880</v>
      </c>
      <c r="D95" s="324">
        <v>24100</v>
      </c>
      <c r="E95" s="324">
        <v>760</v>
      </c>
      <c r="F95" s="324">
        <v>10</v>
      </c>
      <c r="G95" s="324">
        <v>3</v>
      </c>
    </row>
    <row r="96" spans="1:7" x14ac:dyDescent="0.25">
      <c r="A96" s="323">
        <v>225</v>
      </c>
      <c r="B96" s="323" t="s">
        <v>90</v>
      </c>
      <c r="C96" s="324">
        <v>16550</v>
      </c>
      <c r="D96" s="324">
        <v>5690</v>
      </c>
      <c r="E96" s="324">
        <v>743</v>
      </c>
      <c r="F96" s="324">
        <v>6</v>
      </c>
      <c r="G96" s="324">
        <v>3</v>
      </c>
    </row>
    <row r="97" spans="1:7" x14ac:dyDescent="0.25">
      <c r="A97" s="323">
        <v>226</v>
      </c>
      <c r="B97" s="323" t="s">
        <v>91</v>
      </c>
      <c r="C97" s="324">
        <v>25890</v>
      </c>
      <c r="D97" s="324">
        <v>17800</v>
      </c>
      <c r="E97" s="324">
        <v>1136</v>
      </c>
      <c r="F97" s="324">
        <v>5</v>
      </c>
      <c r="G97" s="324">
        <v>1</v>
      </c>
    </row>
    <row r="98" spans="1:7" x14ac:dyDescent="0.25">
      <c r="A98" s="323">
        <v>1711</v>
      </c>
      <c r="B98" s="323" t="s">
        <v>92</v>
      </c>
      <c r="C98" s="324">
        <v>29750</v>
      </c>
      <c r="D98" s="324">
        <v>16760</v>
      </c>
      <c r="E98" s="324">
        <v>684</v>
      </c>
      <c r="F98" s="324">
        <v>11</v>
      </c>
      <c r="G98" s="324">
        <v>5</v>
      </c>
    </row>
    <row r="99" spans="1:7" x14ac:dyDescent="0.25">
      <c r="A99" s="323">
        <v>385</v>
      </c>
      <c r="B99" s="323" t="s">
        <v>93</v>
      </c>
      <c r="C99" s="324">
        <v>26720</v>
      </c>
      <c r="D99" s="324">
        <v>10870</v>
      </c>
      <c r="E99" s="324">
        <v>1476</v>
      </c>
      <c r="F99" s="324">
        <v>1</v>
      </c>
      <c r="G99" s="324">
        <v>1</v>
      </c>
    </row>
    <row r="100" spans="1:7" x14ac:dyDescent="0.25">
      <c r="A100" s="323">
        <v>228</v>
      </c>
      <c r="B100" s="323" t="s">
        <v>94</v>
      </c>
      <c r="C100" s="324">
        <v>113560</v>
      </c>
      <c r="D100" s="324">
        <v>129650</v>
      </c>
      <c r="E100" s="324">
        <v>1425</v>
      </c>
      <c r="F100" s="324">
        <v>28</v>
      </c>
      <c r="G100" s="324">
        <v>5</v>
      </c>
    </row>
    <row r="101" spans="1:7" x14ac:dyDescent="0.25">
      <c r="A101" s="323">
        <v>317</v>
      </c>
      <c r="B101" s="323" t="s">
        <v>95</v>
      </c>
      <c r="C101" s="324">
        <v>6340</v>
      </c>
      <c r="D101" s="324">
        <v>780</v>
      </c>
      <c r="E101" s="324">
        <v>866</v>
      </c>
      <c r="F101" s="324">
        <v>3</v>
      </c>
      <c r="G101" s="324">
        <v>1</v>
      </c>
    </row>
    <row r="102" spans="1:7" x14ac:dyDescent="0.25">
      <c r="A102" s="323">
        <v>1651</v>
      </c>
      <c r="B102" s="323" t="s">
        <v>96</v>
      </c>
      <c r="C102" s="324">
        <v>14690</v>
      </c>
      <c r="D102" s="324">
        <v>2820</v>
      </c>
      <c r="E102" s="324">
        <v>358</v>
      </c>
      <c r="F102" s="324">
        <v>13</v>
      </c>
      <c r="G102" s="324">
        <v>4</v>
      </c>
    </row>
    <row r="103" spans="1:7" x14ac:dyDescent="0.25">
      <c r="A103" s="323">
        <v>770</v>
      </c>
      <c r="B103" s="323" t="s">
        <v>97</v>
      </c>
      <c r="C103" s="324">
        <v>14600</v>
      </c>
      <c r="D103" s="324">
        <v>4490</v>
      </c>
      <c r="E103" s="324">
        <v>542</v>
      </c>
      <c r="F103" s="324">
        <v>11</v>
      </c>
      <c r="G103" s="324">
        <v>4</v>
      </c>
    </row>
    <row r="104" spans="1:7" x14ac:dyDescent="0.25">
      <c r="A104" s="323">
        <v>1903</v>
      </c>
      <c r="B104" s="323" t="s">
        <v>617</v>
      </c>
      <c r="C104" s="324">
        <v>17030</v>
      </c>
      <c r="D104" s="324">
        <v>2450</v>
      </c>
      <c r="E104" s="324">
        <v>415</v>
      </c>
      <c r="F104" s="324">
        <v>19</v>
      </c>
      <c r="G104" s="324">
        <v>5</v>
      </c>
    </row>
    <row r="105" spans="1:7" x14ac:dyDescent="0.25">
      <c r="A105" s="323">
        <v>772</v>
      </c>
      <c r="B105" s="323" t="s">
        <v>98</v>
      </c>
      <c r="C105" s="324">
        <v>254470</v>
      </c>
      <c r="D105" s="324">
        <v>498750</v>
      </c>
      <c r="E105" s="324">
        <v>2388</v>
      </c>
      <c r="F105" s="324">
        <v>1</v>
      </c>
      <c r="G105" s="324">
        <v>1</v>
      </c>
    </row>
    <row r="106" spans="1:7" x14ac:dyDescent="0.25">
      <c r="A106" s="323">
        <v>230</v>
      </c>
      <c r="B106" s="323" t="s">
        <v>99</v>
      </c>
      <c r="C106" s="324">
        <v>21240</v>
      </c>
      <c r="D106" s="324">
        <v>8900</v>
      </c>
      <c r="E106" s="324">
        <v>649</v>
      </c>
      <c r="F106" s="324">
        <v>5</v>
      </c>
      <c r="G106" s="324">
        <v>3</v>
      </c>
    </row>
    <row r="107" spans="1:7" x14ac:dyDescent="0.25">
      <c r="A107" s="323">
        <v>114</v>
      </c>
      <c r="B107" s="323" t="s">
        <v>100</v>
      </c>
      <c r="C107" s="324">
        <v>113140</v>
      </c>
      <c r="D107" s="324">
        <v>120210</v>
      </c>
      <c r="E107" s="324">
        <v>818</v>
      </c>
      <c r="F107" s="324">
        <v>28</v>
      </c>
      <c r="G107" s="324">
        <v>11</v>
      </c>
    </row>
    <row r="108" spans="1:7" x14ac:dyDescent="0.25">
      <c r="A108" s="323">
        <v>388</v>
      </c>
      <c r="B108" s="323" t="s">
        <v>101</v>
      </c>
      <c r="C108" s="324">
        <v>18670</v>
      </c>
      <c r="D108" s="324">
        <v>10630</v>
      </c>
      <c r="E108" s="324">
        <v>1344</v>
      </c>
      <c r="F108" s="324">
        <v>1</v>
      </c>
      <c r="G108" s="324">
        <v>1</v>
      </c>
    </row>
    <row r="109" spans="1:7" x14ac:dyDescent="0.25">
      <c r="A109" s="323">
        <v>153</v>
      </c>
      <c r="B109" s="323" t="s">
        <v>102</v>
      </c>
      <c r="C109" s="324">
        <v>166850</v>
      </c>
      <c r="D109" s="324">
        <v>249110</v>
      </c>
      <c r="E109" s="324">
        <v>2079</v>
      </c>
      <c r="F109" s="324">
        <v>10</v>
      </c>
      <c r="G109" s="324">
        <v>2</v>
      </c>
    </row>
    <row r="110" spans="1:7" x14ac:dyDescent="0.25">
      <c r="A110" s="323">
        <v>232</v>
      </c>
      <c r="B110" s="323" t="s">
        <v>103</v>
      </c>
      <c r="C110" s="324">
        <v>29630</v>
      </c>
      <c r="D110" s="324">
        <v>13680</v>
      </c>
      <c r="E110" s="324">
        <v>693</v>
      </c>
      <c r="F110" s="324">
        <v>14</v>
      </c>
      <c r="G110" s="324">
        <v>4</v>
      </c>
    </row>
    <row r="111" spans="1:7" x14ac:dyDescent="0.25">
      <c r="A111" s="323">
        <v>233</v>
      </c>
      <c r="B111" s="323" t="s">
        <v>104</v>
      </c>
      <c r="C111" s="324">
        <v>26150</v>
      </c>
      <c r="D111" s="324">
        <v>16380</v>
      </c>
      <c r="E111" s="324">
        <v>819</v>
      </c>
      <c r="F111" s="324">
        <v>8</v>
      </c>
      <c r="G111" s="324">
        <v>1</v>
      </c>
    </row>
    <row r="112" spans="1:7" x14ac:dyDescent="0.25">
      <c r="A112" s="323">
        <v>777</v>
      </c>
      <c r="B112" s="323" t="s">
        <v>105</v>
      </c>
      <c r="C112" s="324">
        <v>45000</v>
      </c>
      <c r="D112" s="324">
        <v>36760</v>
      </c>
      <c r="E112" s="324">
        <v>1610</v>
      </c>
      <c r="F112" s="324">
        <v>3</v>
      </c>
      <c r="G112" s="324">
        <v>1</v>
      </c>
    </row>
    <row r="113" spans="1:7" x14ac:dyDescent="0.25">
      <c r="A113" s="323">
        <v>1722</v>
      </c>
      <c r="B113" s="323" t="s">
        <v>106</v>
      </c>
      <c r="C113" s="324">
        <v>6930</v>
      </c>
      <c r="D113" s="324">
        <v>770</v>
      </c>
      <c r="E113" s="324">
        <v>202</v>
      </c>
      <c r="F113" s="324">
        <v>8</v>
      </c>
      <c r="G113" s="324">
        <v>3</v>
      </c>
    </row>
    <row r="114" spans="1:7" x14ac:dyDescent="0.25">
      <c r="A114" s="323">
        <v>70</v>
      </c>
      <c r="B114" s="323" t="s">
        <v>107</v>
      </c>
      <c r="C114" s="324">
        <v>19940</v>
      </c>
      <c r="D114" s="324">
        <v>15010</v>
      </c>
      <c r="E114" s="324">
        <v>666</v>
      </c>
      <c r="F114" s="324">
        <v>11</v>
      </c>
      <c r="G114" s="324">
        <v>3</v>
      </c>
    </row>
    <row r="115" spans="1:7" x14ac:dyDescent="0.25">
      <c r="A115" s="323">
        <v>779</v>
      </c>
      <c r="B115" s="323" t="s">
        <v>109</v>
      </c>
      <c r="C115" s="324">
        <v>20230</v>
      </c>
      <c r="D115" s="324">
        <v>7480</v>
      </c>
      <c r="E115" s="324">
        <v>1064</v>
      </c>
      <c r="F115" s="324">
        <v>3</v>
      </c>
      <c r="G115" s="324">
        <v>2</v>
      </c>
    </row>
    <row r="116" spans="1:7" x14ac:dyDescent="0.25">
      <c r="A116" s="323">
        <v>236</v>
      </c>
      <c r="B116" s="323" t="s">
        <v>110</v>
      </c>
      <c r="C116" s="324">
        <v>25330</v>
      </c>
      <c r="D116" s="324">
        <v>8810</v>
      </c>
      <c r="E116" s="324">
        <v>578</v>
      </c>
      <c r="F116" s="324">
        <v>8</v>
      </c>
      <c r="G116" s="324">
        <v>3</v>
      </c>
    </row>
    <row r="117" spans="1:7" x14ac:dyDescent="0.25">
      <c r="A117" s="323">
        <v>1771</v>
      </c>
      <c r="B117" s="323" t="s">
        <v>111</v>
      </c>
      <c r="C117" s="324">
        <v>35870</v>
      </c>
      <c r="D117" s="324">
        <v>19910</v>
      </c>
      <c r="E117" s="324">
        <v>1333</v>
      </c>
      <c r="F117" s="324">
        <v>2</v>
      </c>
      <c r="G117" s="324">
        <v>2</v>
      </c>
    </row>
    <row r="118" spans="1:7" x14ac:dyDescent="0.25">
      <c r="A118" s="323">
        <v>1652</v>
      </c>
      <c r="B118" s="323" t="s">
        <v>112</v>
      </c>
      <c r="C118" s="324">
        <v>24870</v>
      </c>
      <c r="D118" s="324">
        <v>10810</v>
      </c>
      <c r="E118" s="324">
        <v>735</v>
      </c>
      <c r="F118" s="324">
        <v>8</v>
      </c>
      <c r="G118" s="324">
        <v>4</v>
      </c>
    </row>
    <row r="119" spans="1:7" x14ac:dyDescent="0.25">
      <c r="A119" s="323">
        <v>907</v>
      </c>
      <c r="B119" s="323" t="s">
        <v>113</v>
      </c>
      <c r="C119" s="324">
        <v>16040</v>
      </c>
      <c r="D119" s="324">
        <v>6320</v>
      </c>
      <c r="E119" s="324">
        <v>613</v>
      </c>
      <c r="F119" s="324">
        <v>5</v>
      </c>
      <c r="G119" s="324">
        <v>3</v>
      </c>
    </row>
    <row r="120" spans="1:7" x14ac:dyDescent="0.25">
      <c r="A120" s="323">
        <v>689</v>
      </c>
      <c r="B120" s="323" t="s">
        <v>114</v>
      </c>
      <c r="C120" s="324">
        <v>10130</v>
      </c>
      <c r="D120" s="324">
        <v>520</v>
      </c>
      <c r="E120" s="324">
        <v>280</v>
      </c>
      <c r="F120" s="324">
        <v>9</v>
      </c>
      <c r="G120" s="324">
        <v>4</v>
      </c>
    </row>
    <row r="121" spans="1:7" x14ac:dyDescent="0.25">
      <c r="A121" s="323">
        <v>784</v>
      </c>
      <c r="B121" s="323" t="s">
        <v>115</v>
      </c>
      <c r="C121" s="324">
        <v>21520</v>
      </c>
      <c r="D121" s="324">
        <v>6570</v>
      </c>
      <c r="E121" s="324">
        <v>1009</v>
      </c>
      <c r="F121" s="324">
        <v>6</v>
      </c>
      <c r="G121" s="324">
        <v>2</v>
      </c>
    </row>
    <row r="122" spans="1:7" x14ac:dyDescent="0.25">
      <c r="A122" s="323">
        <v>1924</v>
      </c>
      <c r="B122" s="323" t="s">
        <v>774</v>
      </c>
      <c r="C122" s="324">
        <v>44110</v>
      </c>
      <c r="D122" s="324">
        <v>5650</v>
      </c>
      <c r="E122" s="324">
        <v>590</v>
      </c>
      <c r="F122" s="324">
        <v>21</v>
      </c>
      <c r="G122" s="324">
        <v>13</v>
      </c>
    </row>
    <row r="123" spans="1:7" x14ac:dyDescent="0.25">
      <c r="A123" s="323">
        <v>664</v>
      </c>
      <c r="B123" s="323" t="s">
        <v>117</v>
      </c>
      <c r="C123" s="324">
        <v>41750</v>
      </c>
      <c r="D123" s="324">
        <v>49080</v>
      </c>
      <c r="E123" s="324">
        <v>1275</v>
      </c>
      <c r="F123" s="324">
        <v>6</v>
      </c>
      <c r="G123" s="324">
        <v>3</v>
      </c>
    </row>
    <row r="124" spans="1:7" x14ac:dyDescent="0.25">
      <c r="A124" s="323">
        <v>785</v>
      </c>
      <c r="B124" s="323" t="s">
        <v>118</v>
      </c>
      <c r="C124" s="324">
        <v>18680</v>
      </c>
      <c r="D124" s="324">
        <v>5730</v>
      </c>
      <c r="E124" s="324">
        <v>1165</v>
      </c>
      <c r="F124" s="324">
        <v>3</v>
      </c>
      <c r="G124" s="324">
        <v>2</v>
      </c>
    </row>
    <row r="125" spans="1:7" x14ac:dyDescent="0.25">
      <c r="A125" s="323">
        <v>512</v>
      </c>
      <c r="B125" s="323" t="s">
        <v>119</v>
      </c>
      <c r="C125" s="324">
        <v>43800</v>
      </c>
      <c r="D125" s="324">
        <v>27190</v>
      </c>
      <c r="E125" s="324">
        <v>1705</v>
      </c>
      <c r="F125" s="324">
        <v>1</v>
      </c>
      <c r="G125" s="324">
        <v>1</v>
      </c>
    </row>
    <row r="126" spans="1:7" x14ac:dyDescent="0.25">
      <c r="A126" s="323">
        <v>513</v>
      </c>
      <c r="B126" s="323" t="s">
        <v>120</v>
      </c>
      <c r="C126" s="324">
        <v>81050</v>
      </c>
      <c r="D126" s="324">
        <v>66570</v>
      </c>
      <c r="E126" s="324">
        <v>2377</v>
      </c>
      <c r="F126" s="324">
        <v>1</v>
      </c>
      <c r="G126" s="324">
        <v>1</v>
      </c>
    </row>
    <row r="127" spans="1:7" x14ac:dyDescent="0.25">
      <c r="A127" s="323">
        <v>365</v>
      </c>
      <c r="B127" s="323" t="s">
        <v>122</v>
      </c>
      <c r="C127" s="324">
        <v>3740</v>
      </c>
      <c r="D127" s="324">
        <v>160</v>
      </c>
      <c r="E127" s="324">
        <v>420</v>
      </c>
      <c r="F127" s="324">
        <v>3</v>
      </c>
      <c r="G127" s="324">
        <v>2</v>
      </c>
    </row>
    <row r="128" spans="1:7" x14ac:dyDescent="0.25">
      <c r="A128" s="323">
        <v>786</v>
      </c>
      <c r="B128" s="323" t="s">
        <v>123</v>
      </c>
      <c r="C128" s="324">
        <v>11410</v>
      </c>
      <c r="D128" s="324">
        <v>3260</v>
      </c>
      <c r="E128" s="324">
        <v>603</v>
      </c>
      <c r="F128" s="324">
        <v>3</v>
      </c>
      <c r="G128" s="324">
        <v>1</v>
      </c>
    </row>
    <row r="129" spans="1:7" x14ac:dyDescent="0.25">
      <c r="A129" s="323">
        <v>241</v>
      </c>
      <c r="B129" s="323" t="s">
        <v>124</v>
      </c>
      <c r="C129" s="324">
        <v>16850</v>
      </c>
      <c r="D129" s="324">
        <v>6720</v>
      </c>
      <c r="E129" s="324">
        <v>715</v>
      </c>
      <c r="F129" s="324">
        <v>7</v>
      </c>
      <c r="G129" s="324">
        <v>2</v>
      </c>
    </row>
    <row r="130" spans="1:7" x14ac:dyDescent="0.25">
      <c r="A130" s="323">
        <v>14</v>
      </c>
      <c r="B130" s="323" t="s">
        <v>125</v>
      </c>
      <c r="C130" s="324">
        <v>224900</v>
      </c>
      <c r="D130" s="324">
        <v>485620</v>
      </c>
      <c r="E130" s="324">
        <v>3236</v>
      </c>
      <c r="F130" s="324">
        <v>4</v>
      </c>
      <c r="G130" s="324">
        <v>1</v>
      </c>
    </row>
    <row r="131" spans="1:7" x14ac:dyDescent="0.25">
      <c r="A131" s="323">
        <v>15</v>
      </c>
      <c r="B131" s="323" t="s">
        <v>126</v>
      </c>
      <c r="C131" s="324">
        <v>9820</v>
      </c>
      <c r="D131" s="324">
        <v>1160</v>
      </c>
      <c r="E131" s="324">
        <v>216</v>
      </c>
      <c r="F131" s="324">
        <v>9</v>
      </c>
      <c r="G131" s="324">
        <v>2</v>
      </c>
    </row>
    <row r="132" spans="1:7" x14ac:dyDescent="0.25">
      <c r="A132" s="323">
        <v>1729</v>
      </c>
      <c r="B132" s="323" t="s">
        <v>127</v>
      </c>
      <c r="C132" s="324">
        <v>9380</v>
      </c>
      <c r="D132" s="324">
        <v>820</v>
      </c>
      <c r="E132" s="324">
        <v>265</v>
      </c>
      <c r="F132" s="324">
        <v>20</v>
      </c>
      <c r="G132" s="324">
        <v>4</v>
      </c>
    </row>
    <row r="133" spans="1:7" x14ac:dyDescent="0.25">
      <c r="A133" s="323">
        <v>158</v>
      </c>
      <c r="B133" s="323" t="s">
        <v>128</v>
      </c>
      <c r="C133" s="324">
        <v>23740</v>
      </c>
      <c r="D133" s="324">
        <v>18370</v>
      </c>
      <c r="E133" s="324">
        <v>967</v>
      </c>
      <c r="F133" s="324">
        <v>6</v>
      </c>
      <c r="G133" s="324">
        <v>1</v>
      </c>
    </row>
    <row r="134" spans="1:7" x14ac:dyDescent="0.25">
      <c r="A134" s="323">
        <v>788</v>
      </c>
      <c r="B134" s="323" t="s">
        <v>129</v>
      </c>
      <c r="C134" s="324">
        <v>8250</v>
      </c>
      <c r="D134" s="324">
        <v>710</v>
      </c>
      <c r="E134" s="324">
        <v>323</v>
      </c>
      <c r="F134" s="324">
        <v>6</v>
      </c>
      <c r="G134" s="324">
        <v>3</v>
      </c>
    </row>
    <row r="135" spans="1:7" x14ac:dyDescent="0.25">
      <c r="A135" s="323">
        <v>392</v>
      </c>
      <c r="B135" s="323" t="s">
        <v>130</v>
      </c>
      <c r="C135" s="324">
        <v>174160</v>
      </c>
      <c r="D135" s="324">
        <v>197740</v>
      </c>
      <c r="E135" s="324">
        <v>3366</v>
      </c>
      <c r="F135" s="324">
        <v>2</v>
      </c>
      <c r="G135" s="324">
        <v>1</v>
      </c>
    </row>
    <row r="136" spans="1:7" x14ac:dyDescent="0.25">
      <c r="A136" s="323">
        <v>393</v>
      </c>
      <c r="B136" s="323" t="s">
        <v>808</v>
      </c>
      <c r="C136" s="324">
        <v>2330</v>
      </c>
      <c r="D136" s="324">
        <v>50</v>
      </c>
      <c r="E136" s="324">
        <v>619</v>
      </c>
      <c r="F136" s="324">
        <v>5</v>
      </c>
      <c r="G136" s="324">
        <v>2</v>
      </c>
    </row>
    <row r="137" spans="1:7" x14ac:dyDescent="0.25">
      <c r="A137" s="323">
        <v>394</v>
      </c>
      <c r="B137" s="323" t="s">
        <v>132</v>
      </c>
      <c r="C137" s="324">
        <v>132470</v>
      </c>
      <c r="D137" s="324">
        <v>77530</v>
      </c>
      <c r="E137" s="324">
        <v>1527</v>
      </c>
      <c r="F137" s="324">
        <v>28</v>
      </c>
      <c r="G137" s="324">
        <v>8</v>
      </c>
    </row>
    <row r="138" spans="1:7" x14ac:dyDescent="0.25">
      <c r="A138" s="323">
        <v>1655</v>
      </c>
      <c r="B138" s="323" t="s">
        <v>133</v>
      </c>
      <c r="C138" s="324">
        <v>25070</v>
      </c>
      <c r="D138" s="324">
        <v>4820</v>
      </c>
      <c r="E138" s="324">
        <v>735</v>
      </c>
      <c r="F138" s="324">
        <v>9</v>
      </c>
      <c r="G138" s="324">
        <v>5</v>
      </c>
    </row>
    <row r="139" spans="1:7" x14ac:dyDescent="0.25">
      <c r="A139" s="323">
        <v>160</v>
      </c>
      <c r="B139" s="323" t="s">
        <v>134</v>
      </c>
      <c r="C139" s="324">
        <v>58000</v>
      </c>
      <c r="D139" s="324">
        <v>39930</v>
      </c>
      <c r="E139" s="324">
        <v>521</v>
      </c>
      <c r="F139" s="324">
        <v>24</v>
      </c>
      <c r="G139" s="324">
        <v>9</v>
      </c>
    </row>
    <row r="140" spans="1:7" x14ac:dyDescent="0.25">
      <c r="A140" s="323">
        <v>243</v>
      </c>
      <c r="B140" s="323" t="s">
        <v>135</v>
      </c>
      <c r="C140" s="324">
        <v>48530</v>
      </c>
      <c r="D140" s="324">
        <v>45630</v>
      </c>
      <c r="E140" s="324">
        <v>1481</v>
      </c>
      <c r="F140" s="324">
        <v>2</v>
      </c>
      <c r="G140" s="324">
        <v>1</v>
      </c>
    </row>
    <row r="141" spans="1:7" x14ac:dyDescent="0.25">
      <c r="A141" s="323">
        <v>523</v>
      </c>
      <c r="B141" s="323" t="s">
        <v>136</v>
      </c>
      <c r="C141" s="324">
        <v>17910</v>
      </c>
      <c r="D141" s="324">
        <v>5260</v>
      </c>
      <c r="E141" s="324">
        <v>940</v>
      </c>
      <c r="F141" s="324">
        <v>3</v>
      </c>
      <c r="G141" s="324">
        <v>1</v>
      </c>
    </row>
    <row r="142" spans="1:7" x14ac:dyDescent="0.25">
      <c r="A142" s="323">
        <v>17</v>
      </c>
      <c r="B142" s="323" t="s">
        <v>137</v>
      </c>
      <c r="C142" s="324">
        <v>15910</v>
      </c>
      <c r="D142" s="324">
        <v>6020</v>
      </c>
      <c r="E142" s="324">
        <v>867</v>
      </c>
      <c r="F142" s="324">
        <v>6</v>
      </c>
      <c r="G142" s="324">
        <v>2</v>
      </c>
    </row>
    <row r="143" spans="1:7" x14ac:dyDescent="0.25">
      <c r="A143" s="323">
        <v>72</v>
      </c>
      <c r="B143" s="323" t="s">
        <v>139</v>
      </c>
      <c r="C143" s="324">
        <v>17340</v>
      </c>
      <c r="D143" s="324">
        <v>17160</v>
      </c>
      <c r="E143" s="324">
        <v>1016</v>
      </c>
      <c r="F143" s="324">
        <v>2</v>
      </c>
      <c r="G143" s="324">
        <v>1</v>
      </c>
    </row>
    <row r="144" spans="1:7" x14ac:dyDescent="0.25">
      <c r="A144" s="323">
        <v>244</v>
      </c>
      <c r="B144" s="323" t="s">
        <v>140</v>
      </c>
      <c r="C144" s="324">
        <v>9690</v>
      </c>
      <c r="D144" s="324">
        <v>3030</v>
      </c>
      <c r="E144" s="324">
        <v>829</v>
      </c>
      <c r="F144" s="324">
        <v>2</v>
      </c>
      <c r="G144" s="324">
        <v>1</v>
      </c>
    </row>
    <row r="145" spans="1:7" x14ac:dyDescent="0.25">
      <c r="A145" s="323">
        <v>396</v>
      </c>
      <c r="B145" s="323" t="s">
        <v>141</v>
      </c>
      <c r="C145" s="324">
        <v>40840</v>
      </c>
      <c r="D145" s="324">
        <v>23790</v>
      </c>
      <c r="E145" s="324">
        <v>2230</v>
      </c>
      <c r="F145" s="324">
        <v>3</v>
      </c>
      <c r="G145" s="324">
        <v>1</v>
      </c>
    </row>
    <row r="146" spans="1:7" x14ac:dyDescent="0.25">
      <c r="A146" s="323">
        <v>397</v>
      </c>
      <c r="B146" s="323" t="s">
        <v>142</v>
      </c>
      <c r="C146" s="324">
        <v>21900</v>
      </c>
      <c r="D146" s="324">
        <v>6000</v>
      </c>
      <c r="E146" s="324">
        <v>1649</v>
      </c>
      <c r="F146" s="324">
        <v>1</v>
      </c>
      <c r="G146" s="324">
        <v>1</v>
      </c>
    </row>
    <row r="147" spans="1:7" x14ac:dyDescent="0.25">
      <c r="A147" s="323">
        <v>246</v>
      </c>
      <c r="B147" s="323" t="s">
        <v>143</v>
      </c>
      <c r="C147" s="324">
        <v>16340</v>
      </c>
      <c r="D147" s="324">
        <v>5730</v>
      </c>
      <c r="E147" s="324">
        <v>575</v>
      </c>
      <c r="F147" s="324">
        <v>8</v>
      </c>
      <c r="G147" s="324">
        <v>2</v>
      </c>
    </row>
    <row r="148" spans="1:7" x14ac:dyDescent="0.25">
      <c r="A148" s="323">
        <v>74</v>
      </c>
      <c r="B148" s="323" t="s">
        <v>144</v>
      </c>
      <c r="C148" s="324">
        <v>52420</v>
      </c>
      <c r="D148" s="324">
        <v>53960</v>
      </c>
      <c r="E148" s="324">
        <v>1027</v>
      </c>
      <c r="F148" s="324">
        <v>24</v>
      </c>
      <c r="G148" s="324">
        <v>5</v>
      </c>
    </row>
    <row r="149" spans="1:7" x14ac:dyDescent="0.25">
      <c r="A149" s="323">
        <v>398</v>
      </c>
      <c r="B149" s="323" t="s">
        <v>145</v>
      </c>
      <c r="C149" s="324">
        <v>60290</v>
      </c>
      <c r="D149" s="324">
        <v>51810</v>
      </c>
      <c r="E149" s="324">
        <v>1660</v>
      </c>
      <c r="F149" s="324">
        <v>5</v>
      </c>
      <c r="G149" s="324">
        <v>2</v>
      </c>
    </row>
    <row r="150" spans="1:7" x14ac:dyDescent="0.25">
      <c r="A150" s="323">
        <v>917</v>
      </c>
      <c r="B150" s="323" t="s">
        <v>146</v>
      </c>
      <c r="C150" s="324">
        <v>106340</v>
      </c>
      <c r="D150" s="324">
        <v>154090</v>
      </c>
      <c r="E150" s="324">
        <v>1783</v>
      </c>
      <c r="F150" s="324">
        <v>3</v>
      </c>
      <c r="G150" s="324">
        <v>1</v>
      </c>
    </row>
    <row r="151" spans="1:7" x14ac:dyDescent="0.25">
      <c r="A151" s="323">
        <v>1658</v>
      </c>
      <c r="B151" s="323" t="s">
        <v>147</v>
      </c>
      <c r="C151" s="324">
        <v>11290</v>
      </c>
      <c r="D151" s="324">
        <v>2330</v>
      </c>
      <c r="E151" s="324">
        <v>560</v>
      </c>
      <c r="F151" s="324">
        <v>6</v>
      </c>
      <c r="G151" s="324">
        <v>2</v>
      </c>
    </row>
    <row r="152" spans="1:7" x14ac:dyDescent="0.25">
      <c r="A152" s="323">
        <v>399</v>
      </c>
      <c r="B152" s="323" t="s">
        <v>148</v>
      </c>
      <c r="C152" s="324">
        <v>21800</v>
      </c>
      <c r="D152" s="324">
        <v>8390</v>
      </c>
      <c r="E152" s="324">
        <v>1240</v>
      </c>
      <c r="F152" s="324">
        <v>3</v>
      </c>
      <c r="G152" s="324">
        <v>1</v>
      </c>
    </row>
    <row r="153" spans="1:7" x14ac:dyDescent="0.25">
      <c r="A153" s="323">
        <v>163</v>
      </c>
      <c r="B153" s="323" t="s">
        <v>149</v>
      </c>
      <c r="C153" s="324">
        <v>36670</v>
      </c>
      <c r="D153" s="324">
        <v>36130</v>
      </c>
      <c r="E153" s="324">
        <v>794</v>
      </c>
      <c r="F153" s="324">
        <v>8</v>
      </c>
      <c r="G153" s="324">
        <v>1</v>
      </c>
    </row>
    <row r="154" spans="1:7" x14ac:dyDescent="0.25">
      <c r="A154" s="323">
        <v>530</v>
      </c>
      <c r="B154" s="323" t="s">
        <v>150</v>
      </c>
      <c r="C154" s="324">
        <v>42460</v>
      </c>
      <c r="D154" s="324">
        <v>27580</v>
      </c>
      <c r="E154" s="324">
        <v>1564</v>
      </c>
      <c r="F154" s="324">
        <v>2</v>
      </c>
      <c r="G154" s="324">
        <v>2</v>
      </c>
    </row>
    <row r="155" spans="1:7" x14ac:dyDescent="0.25">
      <c r="A155" s="323">
        <v>794</v>
      </c>
      <c r="B155" s="323" t="s">
        <v>151</v>
      </c>
      <c r="C155" s="324">
        <v>102620</v>
      </c>
      <c r="D155" s="324">
        <v>142090</v>
      </c>
      <c r="E155" s="324">
        <v>1679</v>
      </c>
      <c r="F155" s="324">
        <v>1</v>
      </c>
      <c r="G155" s="324">
        <v>1</v>
      </c>
    </row>
    <row r="156" spans="1:7" x14ac:dyDescent="0.25">
      <c r="A156" s="323">
        <v>531</v>
      </c>
      <c r="B156" s="323" t="s">
        <v>152</v>
      </c>
      <c r="C156" s="324">
        <v>26840</v>
      </c>
      <c r="D156" s="324">
        <v>10170</v>
      </c>
      <c r="E156" s="324">
        <v>1685</v>
      </c>
      <c r="F156" s="324">
        <v>1</v>
      </c>
      <c r="G156" s="324">
        <v>1</v>
      </c>
    </row>
    <row r="157" spans="1:7" x14ac:dyDescent="0.25">
      <c r="A157" s="323">
        <v>164</v>
      </c>
      <c r="B157" s="323" t="s">
        <v>951</v>
      </c>
      <c r="C157" s="324">
        <v>88730</v>
      </c>
      <c r="D157" s="324">
        <v>115230</v>
      </c>
      <c r="E157" s="324">
        <v>1773</v>
      </c>
      <c r="F157" s="324">
        <v>3</v>
      </c>
      <c r="G157" s="324">
        <v>1</v>
      </c>
    </row>
    <row r="158" spans="1:7" x14ac:dyDescent="0.25">
      <c r="A158" s="323">
        <v>63</v>
      </c>
      <c r="B158" s="323" t="s">
        <v>642</v>
      </c>
      <c r="C158" s="324">
        <v>8980</v>
      </c>
      <c r="D158" s="324">
        <v>2150</v>
      </c>
      <c r="E158" s="324">
        <v>270</v>
      </c>
      <c r="F158" s="324">
        <v>9</v>
      </c>
      <c r="G158" s="324">
        <v>3</v>
      </c>
    </row>
    <row r="159" spans="1:7" x14ac:dyDescent="0.25">
      <c r="A159" s="323">
        <v>252</v>
      </c>
      <c r="B159" s="323" t="s">
        <v>154</v>
      </c>
      <c r="C159" s="324">
        <v>13570</v>
      </c>
      <c r="D159" s="324">
        <v>3830</v>
      </c>
      <c r="E159" s="324">
        <v>751</v>
      </c>
      <c r="F159" s="324">
        <v>5</v>
      </c>
      <c r="G159" s="324">
        <v>2</v>
      </c>
    </row>
    <row r="160" spans="1:7" x14ac:dyDescent="0.25">
      <c r="A160" s="323">
        <v>797</v>
      </c>
      <c r="B160" s="323" t="s">
        <v>155</v>
      </c>
      <c r="C160" s="324">
        <v>40590</v>
      </c>
      <c r="D160" s="324">
        <v>16120</v>
      </c>
      <c r="E160" s="324">
        <v>1038</v>
      </c>
      <c r="F160" s="324">
        <v>5</v>
      </c>
      <c r="G160" s="324">
        <v>3</v>
      </c>
    </row>
    <row r="161" spans="1:7" x14ac:dyDescent="0.25">
      <c r="A161" s="323">
        <v>534</v>
      </c>
      <c r="B161" s="323" t="s">
        <v>156</v>
      </c>
      <c r="C161" s="324">
        <v>19150</v>
      </c>
      <c r="D161" s="324">
        <v>4860</v>
      </c>
      <c r="E161" s="324">
        <v>1500</v>
      </c>
      <c r="F161" s="324">
        <v>2</v>
      </c>
      <c r="G161" s="324">
        <v>1</v>
      </c>
    </row>
    <row r="162" spans="1:7" x14ac:dyDescent="0.25">
      <c r="A162" s="323">
        <v>798</v>
      </c>
      <c r="B162" s="323" t="s">
        <v>157</v>
      </c>
      <c r="C162" s="324">
        <v>11720</v>
      </c>
      <c r="D162" s="324">
        <v>1800</v>
      </c>
      <c r="E162" s="324">
        <v>547</v>
      </c>
      <c r="F162" s="324">
        <v>8</v>
      </c>
      <c r="G162" s="324">
        <v>2</v>
      </c>
    </row>
    <row r="163" spans="1:7" x14ac:dyDescent="0.25">
      <c r="A163" s="323">
        <v>402</v>
      </c>
      <c r="B163" s="323" t="s">
        <v>158</v>
      </c>
      <c r="C163" s="324">
        <v>94460</v>
      </c>
      <c r="D163" s="324">
        <v>89660</v>
      </c>
      <c r="E163" s="324">
        <v>2494</v>
      </c>
      <c r="F163" s="324">
        <v>5</v>
      </c>
      <c r="G163" s="324">
        <v>2</v>
      </c>
    </row>
    <row r="164" spans="1:7" x14ac:dyDescent="0.25">
      <c r="A164" s="323">
        <v>1735</v>
      </c>
      <c r="B164" s="323" t="s">
        <v>159</v>
      </c>
      <c r="C164" s="324">
        <v>30500</v>
      </c>
      <c r="D164" s="324">
        <v>13780</v>
      </c>
      <c r="E164" s="324">
        <v>604</v>
      </c>
      <c r="F164" s="324">
        <v>9</v>
      </c>
      <c r="G164" s="324">
        <v>5</v>
      </c>
    </row>
    <row r="165" spans="1:7" x14ac:dyDescent="0.25">
      <c r="A165" s="323">
        <v>1911</v>
      </c>
      <c r="B165" s="323" t="s">
        <v>620</v>
      </c>
      <c r="C165" s="324">
        <v>42130</v>
      </c>
      <c r="D165" s="324">
        <v>7990</v>
      </c>
      <c r="E165" s="324">
        <v>417</v>
      </c>
      <c r="F165" s="324">
        <v>28</v>
      </c>
      <c r="G165" s="324">
        <v>10</v>
      </c>
    </row>
    <row r="166" spans="1:7" x14ac:dyDescent="0.25">
      <c r="A166" s="323">
        <v>118</v>
      </c>
      <c r="B166" s="323" t="s">
        <v>160</v>
      </c>
      <c r="C166" s="324">
        <v>59590</v>
      </c>
      <c r="D166" s="324">
        <v>68560</v>
      </c>
      <c r="E166" s="324">
        <v>1105</v>
      </c>
      <c r="F166" s="324">
        <v>14</v>
      </c>
      <c r="G166" s="324">
        <v>3</v>
      </c>
    </row>
    <row r="167" spans="1:7" x14ac:dyDescent="0.25">
      <c r="A167" s="323">
        <v>18</v>
      </c>
      <c r="B167" s="323" t="s">
        <v>161</v>
      </c>
      <c r="C167" s="324">
        <v>38160</v>
      </c>
      <c r="D167" s="324">
        <v>39470</v>
      </c>
      <c r="E167" s="324">
        <v>1245</v>
      </c>
      <c r="F167" s="324">
        <v>5</v>
      </c>
      <c r="G167" s="324">
        <v>1</v>
      </c>
    </row>
    <row r="168" spans="1:7" x14ac:dyDescent="0.25">
      <c r="A168" s="323">
        <v>405</v>
      </c>
      <c r="B168" s="323" t="s">
        <v>162</v>
      </c>
      <c r="C168" s="324">
        <v>83480</v>
      </c>
      <c r="D168" s="324">
        <v>86960</v>
      </c>
      <c r="E168" s="324">
        <v>1628</v>
      </c>
      <c r="F168" s="324">
        <v>1</v>
      </c>
      <c r="G168" s="324">
        <v>1</v>
      </c>
    </row>
    <row r="169" spans="1:7" x14ac:dyDescent="0.25">
      <c r="A169" s="323">
        <v>1507</v>
      </c>
      <c r="B169" s="323" t="s">
        <v>163</v>
      </c>
      <c r="C169" s="324">
        <v>38100</v>
      </c>
      <c r="D169" s="324">
        <v>16960</v>
      </c>
      <c r="E169" s="324">
        <v>515</v>
      </c>
      <c r="F169" s="324">
        <v>16</v>
      </c>
      <c r="G169" s="324">
        <v>9</v>
      </c>
    </row>
    <row r="170" spans="1:7" x14ac:dyDescent="0.25">
      <c r="A170" s="323">
        <v>321</v>
      </c>
      <c r="B170" s="323" t="s">
        <v>164</v>
      </c>
      <c r="C170" s="324">
        <v>48540</v>
      </c>
      <c r="D170" s="324">
        <v>31850</v>
      </c>
      <c r="E170" s="324">
        <v>1412</v>
      </c>
      <c r="F170" s="324">
        <v>10</v>
      </c>
      <c r="G170" s="324">
        <v>1</v>
      </c>
    </row>
    <row r="171" spans="1:7" x14ac:dyDescent="0.25">
      <c r="A171" s="323">
        <v>406</v>
      </c>
      <c r="B171" s="323" t="s">
        <v>165</v>
      </c>
      <c r="C171" s="324">
        <v>42810</v>
      </c>
      <c r="D171" s="324">
        <v>26860</v>
      </c>
      <c r="E171" s="324">
        <v>1882</v>
      </c>
      <c r="F171" s="324">
        <v>5</v>
      </c>
      <c r="G171" s="324">
        <v>1</v>
      </c>
    </row>
    <row r="172" spans="1:7" x14ac:dyDescent="0.25">
      <c r="A172" s="323">
        <v>677</v>
      </c>
      <c r="B172" s="323" t="s">
        <v>166</v>
      </c>
      <c r="C172" s="324">
        <v>26980</v>
      </c>
      <c r="D172" s="324">
        <v>21040</v>
      </c>
      <c r="E172" s="324">
        <v>474</v>
      </c>
      <c r="F172" s="324">
        <v>18</v>
      </c>
      <c r="G172" s="324">
        <v>4</v>
      </c>
    </row>
    <row r="173" spans="1:7" x14ac:dyDescent="0.25">
      <c r="A173" s="323">
        <v>353</v>
      </c>
      <c r="B173" s="323" t="s">
        <v>167</v>
      </c>
      <c r="C173" s="324">
        <v>33520</v>
      </c>
      <c r="D173" s="324">
        <v>15610</v>
      </c>
      <c r="E173" s="324">
        <v>1762</v>
      </c>
      <c r="F173" s="324">
        <v>2</v>
      </c>
      <c r="G173" s="324">
        <v>1</v>
      </c>
    </row>
    <row r="174" spans="1:7" x14ac:dyDescent="0.25">
      <c r="A174" s="323">
        <v>1884</v>
      </c>
      <c r="B174" s="323" t="s">
        <v>405</v>
      </c>
      <c r="C174" s="324">
        <v>18750</v>
      </c>
      <c r="D174" s="324">
        <v>2760</v>
      </c>
      <c r="E174" s="324">
        <v>539</v>
      </c>
      <c r="F174" s="324">
        <v>16</v>
      </c>
      <c r="G174" s="324">
        <v>6</v>
      </c>
    </row>
    <row r="175" spans="1:7" x14ac:dyDescent="0.25">
      <c r="A175" s="323">
        <v>166</v>
      </c>
      <c r="B175" s="323" t="s">
        <v>168</v>
      </c>
      <c r="C175" s="324">
        <v>53090</v>
      </c>
      <c r="D175" s="324">
        <v>60580</v>
      </c>
      <c r="E175" s="324">
        <v>1391</v>
      </c>
      <c r="F175" s="324">
        <v>9</v>
      </c>
      <c r="G175" s="324">
        <v>1</v>
      </c>
    </row>
    <row r="176" spans="1:7" x14ac:dyDescent="0.25">
      <c r="A176" s="323">
        <v>678</v>
      </c>
      <c r="B176" s="323" t="s">
        <v>169</v>
      </c>
      <c r="C176" s="324">
        <v>12190</v>
      </c>
      <c r="D176" s="324">
        <v>5880</v>
      </c>
      <c r="E176" s="324">
        <v>613</v>
      </c>
      <c r="F176" s="324">
        <v>3</v>
      </c>
      <c r="G176" s="324">
        <v>2</v>
      </c>
    </row>
    <row r="177" spans="1:7" x14ac:dyDescent="0.25">
      <c r="A177" s="323">
        <v>537</v>
      </c>
      <c r="B177" s="323" t="s">
        <v>170</v>
      </c>
      <c r="C177" s="324">
        <v>64410</v>
      </c>
      <c r="D177" s="324">
        <v>48890</v>
      </c>
      <c r="E177" s="324">
        <v>2037</v>
      </c>
      <c r="F177" s="324">
        <v>3</v>
      </c>
      <c r="G177" s="324">
        <v>1</v>
      </c>
    </row>
    <row r="178" spans="1:7" x14ac:dyDescent="0.25">
      <c r="A178" s="323">
        <v>928</v>
      </c>
      <c r="B178" s="323" t="s">
        <v>171</v>
      </c>
      <c r="C178" s="324">
        <v>49910</v>
      </c>
      <c r="D178" s="324">
        <v>53940</v>
      </c>
      <c r="E178" s="324">
        <v>1340</v>
      </c>
      <c r="F178" s="324">
        <v>2</v>
      </c>
      <c r="G178" s="324">
        <v>1</v>
      </c>
    </row>
    <row r="179" spans="1:7" x14ac:dyDescent="0.25">
      <c r="A179" s="323">
        <v>1598</v>
      </c>
      <c r="B179" s="323" t="s">
        <v>172</v>
      </c>
      <c r="C179" s="324">
        <v>15380</v>
      </c>
      <c r="D179" s="324">
        <v>1240</v>
      </c>
      <c r="E179" s="324">
        <v>398</v>
      </c>
      <c r="F179" s="324">
        <v>16</v>
      </c>
      <c r="G179" s="324">
        <v>5</v>
      </c>
    </row>
    <row r="180" spans="1:7" x14ac:dyDescent="0.25">
      <c r="A180" s="323">
        <v>79</v>
      </c>
      <c r="B180" s="323" t="s">
        <v>815</v>
      </c>
      <c r="C180" s="324">
        <v>11990</v>
      </c>
      <c r="D180" s="324">
        <v>3180</v>
      </c>
      <c r="E180" s="324">
        <v>361</v>
      </c>
      <c r="F180" s="324">
        <v>10</v>
      </c>
      <c r="G180" s="324">
        <v>2</v>
      </c>
    </row>
    <row r="181" spans="1:7" x14ac:dyDescent="0.25">
      <c r="A181" s="323">
        <v>588</v>
      </c>
      <c r="B181" s="323" t="s">
        <v>174</v>
      </c>
      <c r="C181" s="324">
        <v>5550</v>
      </c>
      <c r="D181" s="324">
        <v>170</v>
      </c>
      <c r="E181" s="324">
        <v>312</v>
      </c>
      <c r="F181" s="324">
        <v>9</v>
      </c>
      <c r="G181" s="324">
        <v>4</v>
      </c>
    </row>
    <row r="182" spans="1:7" x14ac:dyDescent="0.25">
      <c r="A182" s="323">
        <v>542</v>
      </c>
      <c r="B182" s="323" t="s">
        <v>175</v>
      </c>
      <c r="C182" s="324">
        <v>24560</v>
      </c>
      <c r="D182" s="324">
        <v>6310</v>
      </c>
      <c r="E182" s="324">
        <v>1914</v>
      </c>
      <c r="F182" s="324">
        <v>1</v>
      </c>
      <c r="G182" s="324">
        <v>1</v>
      </c>
    </row>
    <row r="183" spans="1:7" x14ac:dyDescent="0.25">
      <c r="A183" s="323">
        <v>1659</v>
      </c>
      <c r="B183" s="323" t="s">
        <v>176</v>
      </c>
      <c r="C183" s="324">
        <v>15970</v>
      </c>
      <c r="D183" s="324">
        <v>3260</v>
      </c>
      <c r="E183" s="324">
        <v>607</v>
      </c>
      <c r="F183" s="324">
        <v>7</v>
      </c>
      <c r="G183" s="324">
        <v>4</v>
      </c>
    </row>
    <row r="184" spans="1:7" x14ac:dyDescent="0.25">
      <c r="A184" s="323">
        <v>1685</v>
      </c>
      <c r="B184" s="323" t="s">
        <v>177</v>
      </c>
      <c r="C184" s="324">
        <v>11950</v>
      </c>
      <c r="D184" s="324">
        <v>1930</v>
      </c>
      <c r="E184" s="324">
        <v>431</v>
      </c>
      <c r="F184" s="324">
        <v>6</v>
      </c>
      <c r="G184" s="324">
        <v>3</v>
      </c>
    </row>
    <row r="185" spans="1:7" x14ac:dyDescent="0.25">
      <c r="A185" s="323">
        <v>882</v>
      </c>
      <c r="B185" s="323" t="s">
        <v>178</v>
      </c>
      <c r="C185" s="324">
        <v>37720</v>
      </c>
      <c r="D185" s="324">
        <v>34660</v>
      </c>
      <c r="E185" s="324">
        <v>1429</v>
      </c>
      <c r="F185" s="324">
        <v>2</v>
      </c>
      <c r="G185" s="324">
        <v>1</v>
      </c>
    </row>
    <row r="186" spans="1:7" x14ac:dyDescent="0.25">
      <c r="A186" s="323">
        <v>415</v>
      </c>
      <c r="B186" s="323" t="s">
        <v>179</v>
      </c>
      <c r="C186" s="324">
        <v>4980</v>
      </c>
      <c r="D186" s="324">
        <v>280</v>
      </c>
      <c r="E186" s="324">
        <v>919</v>
      </c>
      <c r="F186" s="324">
        <v>6</v>
      </c>
      <c r="G186" s="324">
        <v>1</v>
      </c>
    </row>
    <row r="187" spans="1:7" x14ac:dyDescent="0.25">
      <c r="A187" s="323">
        <v>416</v>
      </c>
      <c r="B187" s="323" t="s">
        <v>180</v>
      </c>
      <c r="C187" s="324">
        <v>24890</v>
      </c>
      <c r="D187" s="324">
        <v>9490</v>
      </c>
      <c r="E187" s="324">
        <v>872</v>
      </c>
      <c r="F187" s="324">
        <v>7</v>
      </c>
      <c r="G187" s="324">
        <v>2</v>
      </c>
    </row>
    <row r="188" spans="1:7" x14ac:dyDescent="0.25">
      <c r="A188" s="323">
        <v>1621</v>
      </c>
      <c r="B188" s="323" t="s">
        <v>181</v>
      </c>
      <c r="C188" s="324">
        <v>45960</v>
      </c>
      <c r="D188" s="324">
        <v>15940</v>
      </c>
      <c r="E188" s="324">
        <v>1167</v>
      </c>
      <c r="F188" s="324">
        <v>7</v>
      </c>
      <c r="G188" s="324">
        <v>2</v>
      </c>
    </row>
    <row r="189" spans="1:7" x14ac:dyDescent="0.25">
      <c r="A189" s="323">
        <v>417</v>
      </c>
      <c r="B189" s="323" t="s">
        <v>182</v>
      </c>
      <c r="C189" s="324">
        <v>8450</v>
      </c>
      <c r="D189" s="324">
        <v>1340</v>
      </c>
      <c r="E189" s="324">
        <v>1037</v>
      </c>
      <c r="F189" s="324">
        <v>1</v>
      </c>
      <c r="G189" s="324">
        <v>1</v>
      </c>
    </row>
    <row r="190" spans="1:7" x14ac:dyDescent="0.25">
      <c r="A190" s="323">
        <v>22</v>
      </c>
      <c r="B190" s="323" t="s">
        <v>183</v>
      </c>
      <c r="C190" s="324">
        <v>19860</v>
      </c>
      <c r="D190" s="324">
        <v>13340</v>
      </c>
      <c r="E190" s="324">
        <v>716</v>
      </c>
      <c r="F190" s="324">
        <v>6</v>
      </c>
      <c r="G190" s="324">
        <v>2</v>
      </c>
    </row>
    <row r="191" spans="1:7" x14ac:dyDescent="0.25">
      <c r="A191" s="323">
        <v>545</v>
      </c>
      <c r="B191" s="323" t="s">
        <v>184</v>
      </c>
      <c r="C191" s="324">
        <v>22650</v>
      </c>
      <c r="D191" s="324">
        <v>7170</v>
      </c>
      <c r="E191" s="324">
        <v>1235</v>
      </c>
      <c r="F191" s="324">
        <v>4</v>
      </c>
      <c r="G191" s="324">
        <v>2</v>
      </c>
    </row>
    <row r="192" spans="1:7" x14ac:dyDescent="0.25">
      <c r="A192" s="323">
        <v>80</v>
      </c>
      <c r="B192" s="323" t="s">
        <v>185</v>
      </c>
      <c r="C192" s="324">
        <v>121870</v>
      </c>
      <c r="D192" s="324">
        <v>209550</v>
      </c>
      <c r="E192" s="324">
        <v>2094</v>
      </c>
      <c r="F192" s="324">
        <v>9</v>
      </c>
      <c r="G192" s="324">
        <v>4</v>
      </c>
    </row>
    <row r="193" spans="1:7" x14ac:dyDescent="0.25">
      <c r="A193" s="323">
        <v>81</v>
      </c>
      <c r="B193" s="323" t="s">
        <v>186</v>
      </c>
      <c r="C193" s="324">
        <v>9360</v>
      </c>
      <c r="D193" s="324">
        <v>3450</v>
      </c>
      <c r="E193" s="324">
        <v>532</v>
      </c>
      <c r="F193" s="324">
        <v>4</v>
      </c>
      <c r="G193" s="324">
        <v>1</v>
      </c>
    </row>
    <row r="194" spans="1:7" x14ac:dyDescent="0.25">
      <c r="A194" s="323">
        <v>546</v>
      </c>
      <c r="B194" s="323" t="s">
        <v>187</v>
      </c>
      <c r="C194" s="324">
        <v>142210</v>
      </c>
      <c r="D194" s="324">
        <v>155730</v>
      </c>
      <c r="E194" s="324">
        <v>3463</v>
      </c>
      <c r="F194" s="324">
        <v>2</v>
      </c>
      <c r="G194" s="324">
        <v>1</v>
      </c>
    </row>
    <row r="195" spans="1:7" x14ac:dyDescent="0.25">
      <c r="A195" s="323">
        <v>547</v>
      </c>
      <c r="B195" s="323" t="s">
        <v>188</v>
      </c>
      <c r="C195" s="324">
        <v>22670</v>
      </c>
      <c r="D195" s="324">
        <v>6730</v>
      </c>
      <c r="E195" s="324">
        <v>2395</v>
      </c>
      <c r="F195" s="324">
        <v>2</v>
      </c>
      <c r="G195" s="324">
        <v>1</v>
      </c>
    </row>
    <row r="196" spans="1:7" x14ac:dyDescent="0.25">
      <c r="A196" s="323">
        <v>1916</v>
      </c>
      <c r="B196" s="323" t="s">
        <v>189</v>
      </c>
      <c r="C196" s="324">
        <v>64470</v>
      </c>
      <c r="D196" s="324">
        <v>33460</v>
      </c>
      <c r="E196" s="324">
        <v>2801</v>
      </c>
      <c r="F196" s="324">
        <v>4</v>
      </c>
      <c r="G196" s="324">
        <v>2</v>
      </c>
    </row>
    <row r="197" spans="1:7" x14ac:dyDescent="0.25">
      <c r="A197" s="323">
        <v>995</v>
      </c>
      <c r="B197" s="323" t="s">
        <v>190</v>
      </c>
      <c r="C197" s="324">
        <v>76720</v>
      </c>
      <c r="D197" s="324">
        <v>84280</v>
      </c>
      <c r="E197" s="324">
        <v>1342</v>
      </c>
      <c r="F197" s="324">
        <v>6</v>
      </c>
      <c r="G197" s="324">
        <v>1</v>
      </c>
    </row>
    <row r="198" spans="1:7" x14ac:dyDescent="0.25">
      <c r="A198" s="323">
        <v>1640</v>
      </c>
      <c r="B198" s="323" t="s">
        <v>192</v>
      </c>
      <c r="C198" s="324">
        <v>30390</v>
      </c>
      <c r="D198" s="324">
        <v>6790</v>
      </c>
      <c r="E198" s="324">
        <v>369</v>
      </c>
      <c r="F198" s="324">
        <v>17</v>
      </c>
      <c r="G198" s="324">
        <v>8</v>
      </c>
    </row>
    <row r="199" spans="1:7" x14ac:dyDescent="0.25">
      <c r="A199" s="323">
        <v>327</v>
      </c>
      <c r="B199" s="323" t="s">
        <v>193</v>
      </c>
      <c r="C199" s="324">
        <v>26010</v>
      </c>
      <c r="D199" s="324">
        <v>11330</v>
      </c>
      <c r="E199" s="324">
        <v>1212</v>
      </c>
      <c r="F199" s="324">
        <v>4</v>
      </c>
      <c r="G199" s="324">
        <v>2</v>
      </c>
    </row>
    <row r="200" spans="1:7" x14ac:dyDescent="0.25">
      <c r="A200" s="323">
        <v>733</v>
      </c>
      <c r="B200" s="323" t="s">
        <v>195</v>
      </c>
      <c r="C200" s="324">
        <v>7930</v>
      </c>
      <c r="D200" s="324">
        <v>320</v>
      </c>
      <c r="E200" s="324">
        <v>308</v>
      </c>
      <c r="F200" s="324">
        <v>8</v>
      </c>
      <c r="G200" s="324">
        <v>4</v>
      </c>
    </row>
    <row r="201" spans="1:7" x14ac:dyDescent="0.25">
      <c r="A201" s="323">
        <v>1705</v>
      </c>
      <c r="B201" s="323" t="s">
        <v>196</v>
      </c>
      <c r="C201" s="324">
        <v>38880</v>
      </c>
      <c r="D201" s="324">
        <v>13750</v>
      </c>
      <c r="E201" s="324">
        <v>891</v>
      </c>
      <c r="F201" s="324">
        <v>5</v>
      </c>
      <c r="G201" s="324">
        <v>4</v>
      </c>
    </row>
    <row r="202" spans="1:7" x14ac:dyDescent="0.25">
      <c r="A202" s="323">
        <v>553</v>
      </c>
      <c r="B202" s="323" t="s">
        <v>197</v>
      </c>
      <c r="C202" s="324">
        <v>20880</v>
      </c>
      <c r="D202" s="324">
        <v>5800</v>
      </c>
      <c r="E202" s="324">
        <v>1541</v>
      </c>
      <c r="F202" s="324">
        <v>3</v>
      </c>
      <c r="G202" s="324">
        <v>1</v>
      </c>
    </row>
    <row r="203" spans="1:7" x14ac:dyDescent="0.25">
      <c r="A203" s="323">
        <v>140</v>
      </c>
      <c r="B203" s="323" t="s">
        <v>198</v>
      </c>
      <c r="C203" s="324">
        <v>6940</v>
      </c>
      <c r="D203" s="324">
        <v>580</v>
      </c>
      <c r="E203" s="324">
        <v>129</v>
      </c>
      <c r="F203" s="324">
        <v>23</v>
      </c>
      <c r="G203" s="324">
        <v>2</v>
      </c>
    </row>
    <row r="204" spans="1:7" x14ac:dyDescent="0.25">
      <c r="A204" s="323">
        <v>262</v>
      </c>
      <c r="B204" s="323" t="s">
        <v>199</v>
      </c>
      <c r="C204" s="324">
        <v>27670</v>
      </c>
      <c r="D204" s="324">
        <v>13130</v>
      </c>
      <c r="E204" s="324">
        <v>564</v>
      </c>
      <c r="F204" s="324">
        <v>18</v>
      </c>
      <c r="G204" s="324">
        <v>5</v>
      </c>
    </row>
    <row r="205" spans="1:7" x14ac:dyDescent="0.25">
      <c r="A205" s="323">
        <v>809</v>
      </c>
      <c r="B205" s="323" t="s">
        <v>200</v>
      </c>
      <c r="C205" s="324">
        <v>18640</v>
      </c>
      <c r="D205" s="324">
        <v>5510</v>
      </c>
      <c r="E205" s="324">
        <v>1021</v>
      </c>
      <c r="F205" s="324">
        <v>5</v>
      </c>
      <c r="G205" s="324">
        <v>2</v>
      </c>
    </row>
    <row r="206" spans="1:7" x14ac:dyDescent="0.25">
      <c r="A206" s="323">
        <v>331</v>
      </c>
      <c r="B206" s="323" t="s">
        <v>201</v>
      </c>
      <c r="C206" s="324">
        <v>9150</v>
      </c>
      <c r="D206" s="324">
        <v>520</v>
      </c>
      <c r="E206" s="324">
        <v>355</v>
      </c>
      <c r="F206" s="324">
        <v>15</v>
      </c>
      <c r="G206" s="324">
        <v>2</v>
      </c>
    </row>
    <row r="207" spans="1:7" x14ac:dyDescent="0.25">
      <c r="A207" s="323">
        <v>24</v>
      </c>
      <c r="B207" s="323" t="s">
        <v>202</v>
      </c>
      <c r="C207" s="324">
        <v>7460</v>
      </c>
      <c r="D207" s="324">
        <v>500</v>
      </c>
      <c r="E207" s="324">
        <v>193</v>
      </c>
      <c r="F207" s="324">
        <v>15</v>
      </c>
      <c r="G207" s="324">
        <v>2</v>
      </c>
    </row>
    <row r="208" spans="1:7" x14ac:dyDescent="0.25">
      <c r="A208" s="323">
        <v>168</v>
      </c>
      <c r="B208" s="323" t="s">
        <v>203</v>
      </c>
      <c r="C208" s="324">
        <v>18210</v>
      </c>
      <c r="D208" s="324">
        <v>6780</v>
      </c>
      <c r="E208" s="324">
        <v>726</v>
      </c>
      <c r="F208" s="324">
        <v>7</v>
      </c>
      <c r="G208" s="324">
        <v>3</v>
      </c>
    </row>
    <row r="209" spans="1:7" x14ac:dyDescent="0.25">
      <c r="A209" s="323">
        <v>1671</v>
      </c>
      <c r="B209" s="323" t="s">
        <v>204</v>
      </c>
      <c r="C209" s="324">
        <v>7280</v>
      </c>
      <c r="D209" s="324">
        <v>630</v>
      </c>
      <c r="E209" s="324">
        <v>326</v>
      </c>
      <c r="F209" s="324">
        <v>5</v>
      </c>
      <c r="G209" s="324">
        <v>3</v>
      </c>
    </row>
    <row r="210" spans="1:7" x14ac:dyDescent="0.25">
      <c r="A210" s="323">
        <v>263</v>
      </c>
      <c r="B210" s="323" t="s">
        <v>205</v>
      </c>
      <c r="C210" s="324">
        <v>17500</v>
      </c>
      <c r="D210" s="324">
        <v>1650</v>
      </c>
      <c r="E210" s="324">
        <v>466</v>
      </c>
      <c r="F210" s="324">
        <v>14</v>
      </c>
      <c r="G210" s="324">
        <v>5</v>
      </c>
    </row>
    <row r="211" spans="1:7" x14ac:dyDescent="0.25">
      <c r="A211" s="323">
        <v>1641</v>
      </c>
      <c r="B211" s="323" t="s">
        <v>206</v>
      </c>
      <c r="C211" s="324">
        <v>21150</v>
      </c>
      <c r="D211" s="324">
        <v>5570</v>
      </c>
      <c r="E211" s="324">
        <v>418</v>
      </c>
      <c r="F211" s="324">
        <v>10</v>
      </c>
      <c r="G211" s="324">
        <v>6</v>
      </c>
    </row>
    <row r="212" spans="1:7" x14ac:dyDescent="0.25">
      <c r="A212" s="323">
        <v>556</v>
      </c>
      <c r="B212" s="323" t="s">
        <v>207</v>
      </c>
      <c r="C212" s="324">
        <v>31020</v>
      </c>
      <c r="D212" s="324">
        <v>12980</v>
      </c>
      <c r="E212" s="324">
        <v>1933</v>
      </c>
      <c r="F212" s="324">
        <v>1</v>
      </c>
      <c r="G212" s="324">
        <v>1</v>
      </c>
    </row>
    <row r="213" spans="1:7" x14ac:dyDescent="0.25">
      <c r="A213" s="323">
        <v>935</v>
      </c>
      <c r="B213" s="323" t="s">
        <v>208</v>
      </c>
      <c r="C213" s="324">
        <v>136240</v>
      </c>
      <c r="D213" s="324">
        <v>191570</v>
      </c>
      <c r="E213" s="324">
        <v>2300</v>
      </c>
      <c r="F213" s="324">
        <v>2</v>
      </c>
      <c r="G213" s="324">
        <v>1</v>
      </c>
    </row>
    <row r="214" spans="1:7" x14ac:dyDescent="0.25">
      <c r="A214" s="323">
        <v>25</v>
      </c>
      <c r="B214" s="323" t="s">
        <v>209</v>
      </c>
      <c r="C214" s="324">
        <v>9200</v>
      </c>
      <c r="D214" s="324">
        <v>2440</v>
      </c>
      <c r="E214" s="324">
        <v>310</v>
      </c>
      <c r="F214" s="324">
        <v>7</v>
      </c>
      <c r="G214" s="324">
        <v>2</v>
      </c>
    </row>
    <row r="215" spans="1:7" x14ac:dyDescent="0.25">
      <c r="A215" s="323">
        <v>420</v>
      </c>
      <c r="B215" s="323" t="s">
        <v>210</v>
      </c>
      <c r="C215" s="324">
        <v>36630</v>
      </c>
      <c r="D215" s="324">
        <v>7300</v>
      </c>
      <c r="E215" s="324">
        <v>493</v>
      </c>
      <c r="F215" s="324">
        <v>23</v>
      </c>
      <c r="G215" s="324">
        <v>8</v>
      </c>
    </row>
    <row r="216" spans="1:7" x14ac:dyDescent="0.25">
      <c r="A216" s="323">
        <v>938</v>
      </c>
      <c r="B216" s="323" t="s">
        <v>211</v>
      </c>
      <c r="C216" s="324">
        <v>15500</v>
      </c>
      <c r="D216" s="324">
        <v>4880</v>
      </c>
      <c r="E216" s="324">
        <v>586</v>
      </c>
      <c r="F216" s="324">
        <v>7</v>
      </c>
      <c r="G216" s="324">
        <v>3</v>
      </c>
    </row>
    <row r="217" spans="1:7" x14ac:dyDescent="0.25">
      <c r="A217" s="323">
        <v>1908</v>
      </c>
      <c r="B217" s="323" t="s">
        <v>613</v>
      </c>
      <c r="C217" s="324">
        <v>10420</v>
      </c>
      <c r="D217" s="324">
        <v>1490</v>
      </c>
      <c r="E217" s="324">
        <v>262</v>
      </c>
      <c r="F217" s="324">
        <v>9</v>
      </c>
      <c r="G217" s="324">
        <v>4</v>
      </c>
    </row>
    <row r="218" spans="1:7" x14ac:dyDescent="0.25">
      <c r="A218" s="323">
        <v>1987</v>
      </c>
      <c r="B218" s="323" t="s">
        <v>212</v>
      </c>
      <c r="C218" s="324">
        <v>9750</v>
      </c>
      <c r="D218" s="324">
        <v>1770</v>
      </c>
      <c r="E218" s="324">
        <v>347</v>
      </c>
      <c r="F218" s="324">
        <v>6</v>
      </c>
      <c r="G218" s="324">
        <v>4</v>
      </c>
    </row>
    <row r="219" spans="1:7" x14ac:dyDescent="0.25">
      <c r="A219" s="323">
        <v>119</v>
      </c>
      <c r="B219" s="323" t="s">
        <v>213</v>
      </c>
      <c r="C219" s="324">
        <v>36790</v>
      </c>
      <c r="D219" s="324">
        <v>38480</v>
      </c>
      <c r="E219" s="324">
        <v>1210</v>
      </c>
      <c r="F219" s="324">
        <v>5</v>
      </c>
      <c r="G219" s="324">
        <v>2</v>
      </c>
    </row>
    <row r="220" spans="1:7" x14ac:dyDescent="0.25">
      <c r="A220" s="323">
        <v>687</v>
      </c>
      <c r="B220" s="323" t="s">
        <v>214</v>
      </c>
      <c r="C220" s="324">
        <v>53230</v>
      </c>
      <c r="D220" s="324">
        <v>67210</v>
      </c>
      <c r="E220" s="324">
        <v>1712</v>
      </c>
      <c r="F220" s="324">
        <v>4</v>
      </c>
      <c r="G220" s="324">
        <v>2</v>
      </c>
    </row>
    <row r="221" spans="1:7" x14ac:dyDescent="0.25">
      <c r="A221" s="323">
        <v>1842</v>
      </c>
      <c r="B221" s="323" t="s">
        <v>217</v>
      </c>
      <c r="C221" s="324">
        <v>9530</v>
      </c>
      <c r="D221" s="324">
        <v>600</v>
      </c>
      <c r="E221" s="324">
        <v>1225</v>
      </c>
      <c r="F221" s="324">
        <v>11</v>
      </c>
      <c r="G221" s="324">
        <v>3</v>
      </c>
    </row>
    <row r="222" spans="1:7" x14ac:dyDescent="0.25">
      <c r="A222" s="323">
        <v>1731</v>
      </c>
      <c r="B222" s="323" t="s">
        <v>952</v>
      </c>
      <c r="C222" s="324">
        <v>30020</v>
      </c>
      <c r="D222" s="324">
        <v>12930</v>
      </c>
      <c r="E222" s="324">
        <v>399</v>
      </c>
      <c r="F222" s="324">
        <v>30</v>
      </c>
      <c r="G222" s="324">
        <v>6</v>
      </c>
    </row>
    <row r="223" spans="1:7" x14ac:dyDescent="0.25">
      <c r="A223" s="323">
        <v>815</v>
      </c>
      <c r="B223" s="323" t="s">
        <v>218</v>
      </c>
      <c r="C223" s="324">
        <v>8410</v>
      </c>
      <c r="D223" s="324">
        <v>1230</v>
      </c>
      <c r="E223" s="324">
        <v>301</v>
      </c>
      <c r="F223" s="324">
        <v>6</v>
      </c>
      <c r="G223" s="324">
        <v>2</v>
      </c>
    </row>
    <row r="224" spans="1:7" x14ac:dyDescent="0.25">
      <c r="A224" s="323">
        <v>265</v>
      </c>
      <c r="B224" s="323" t="s">
        <v>219</v>
      </c>
      <c r="C224" s="324">
        <v>4630</v>
      </c>
      <c r="D224" s="324">
        <v>860</v>
      </c>
      <c r="E224" s="324">
        <v>611</v>
      </c>
      <c r="F224" s="324">
        <v>1</v>
      </c>
      <c r="G224" s="324">
        <v>1</v>
      </c>
    </row>
    <row r="225" spans="1:7" x14ac:dyDescent="0.25">
      <c r="A225" s="323">
        <v>1709</v>
      </c>
      <c r="B225" s="323" t="s">
        <v>220</v>
      </c>
      <c r="C225" s="324">
        <v>29650</v>
      </c>
      <c r="D225" s="324">
        <v>4820</v>
      </c>
      <c r="E225" s="324">
        <v>714</v>
      </c>
      <c r="F225" s="324">
        <v>19</v>
      </c>
      <c r="G225" s="324">
        <v>6</v>
      </c>
    </row>
    <row r="226" spans="1:7" x14ac:dyDescent="0.25">
      <c r="A226" s="323">
        <v>1927</v>
      </c>
      <c r="B226" s="323" t="s">
        <v>775</v>
      </c>
      <c r="C226" s="324">
        <v>18750</v>
      </c>
      <c r="D226" s="324">
        <v>1050</v>
      </c>
      <c r="E226" s="324">
        <v>438</v>
      </c>
      <c r="F226" s="324">
        <v>20</v>
      </c>
      <c r="G226" s="324">
        <v>7</v>
      </c>
    </row>
    <row r="227" spans="1:7" x14ac:dyDescent="0.25">
      <c r="A227" s="323">
        <v>1955</v>
      </c>
      <c r="B227" s="323" t="s">
        <v>221</v>
      </c>
      <c r="C227" s="324">
        <v>32220</v>
      </c>
      <c r="D227" s="324">
        <v>16400</v>
      </c>
      <c r="E227" s="324">
        <v>720</v>
      </c>
      <c r="F227" s="324">
        <v>10</v>
      </c>
      <c r="G227" s="324">
        <v>5</v>
      </c>
    </row>
    <row r="228" spans="1:7" x14ac:dyDescent="0.25">
      <c r="A228" s="323">
        <v>335</v>
      </c>
      <c r="B228" s="323" t="s">
        <v>822</v>
      </c>
      <c r="C228" s="324">
        <v>9780</v>
      </c>
      <c r="D228" s="324">
        <v>850</v>
      </c>
      <c r="E228" s="324">
        <v>721</v>
      </c>
      <c r="F228" s="324">
        <v>4</v>
      </c>
      <c r="G228" s="324">
        <v>2</v>
      </c>
    </row>
    <row r="229" spans="1:7" x14ac:dyDescent="0.25">
      <c r="A229" s="323">
        <v>944</v>
      </c>
      <c r="B229" s="323" t="s">
        <v>223</v>
      </c>
      <c r="C229" s="324">
        <v>5910</v>
      </c>
      <c r="D229" s="324">
        <v>950</v>
      </c>
      <c r="E229" s="324">
        <v>408</v>
      </c>
      <c r="F229" s="324">
        <v>4</v>
      </c>
      <c r="G229" s="324">
        <v>1</v>
      </c>
    </row>
    <row r="230" spans="1:7" x14ac:dyDescent="0.25">
      <c r="A230" s="323">
        <v>424</v>
      </c>
      <c r="B230" s="323" t="s">
        <v>224</v>
      </c>
      <c r="C230" s="324">
        <v>2690</v>
      </c>
      <c r="D230" s="324">
        <v>80</v>
      </c>
      <c r="E230" s="324">
        <v>440</v>
      </c>
      <c r="F230" s="324">
        <v>3</v>
      </c>
      <c r="G230" s="324">
        <v>2</v>
      </c>
    </row>
    <row r="231" spans="1:7" x14ac:dyDescent="0.25">
      <c r="A231" s="323">
        <v>425</v>
      </c>
      <c r="B231" s="323" t="s">
        <v>225</v>
      </c>
      <c r="C231" s="324">
        <v>15000</v>
      </c>
      <c r="D231" s="324">
        <v>3500</v>
      </c>
      <c r="E231" s="324">
        <v>1185</v>
      </c>
      <c r="F231" s="324">
        <v>4</v>
      </c>
      <c r="G231" s="324">
        <v>1</v>
      </c>
    </row>
    <row r="232" spans="1:7" x14ac:dyDescent="0.25">
      <c r="A232" s="323">
        <v>1740</v>
      </c>
      <c r="B232" s="323" t="s">
        <v>226</v>
      </c>
      <c r="C232" s="324">
        <v>17220</v>
      </c>
      <c r="D232" s="324">
        <v>2230</v>
      </c>
      <c r="E232" s="324">
        <v>392</v>
      </c>
      <c r="F232" s="324">
        <v>10</v>
      </c>
      <c r="G232" s="324">
        <v>4</v>
      </c>
    </row>
    <row r="233" spans="1:7" x14ac:dyDescent="0.25">
      <c r="A233" s="323">
        <v>643</v>
      </c>
      <c r="B233" s="323" t="s">
        <v>227</v>
      </c>
      <c r="C233" s="324">
        <v>9260</v>
      </c>
      <c r="D233" s="324">
        <v>650</v>
      </c>
      <c r="E233" s="324">
        <v>885</v>
      </c>
      <c r="F233" s="324">
        <v>6</v>
      </c>
      <c r="G233" s="324">
        <v>2</v>
      </c>
    </row>
    <row r="234" spans="1:7" x14ac:dyDescent="0.25">
      <c r="A234" s="323">
        <v>946</v>
      </c>
      <c r="B234" s="323" t="s">
        <v>228</v>
      </c>
      <c r="C234" s="324">
        <v>15350</v>
      </c>
      <c r="D234" s="324">
        <v>6360</v>
      </c>
      <c r="E234" s="324">
        <v>598</v>
      </c>
      <c r="F234" s="324">
        <v>7</v>
      </c>
      <c r="G234" s="324">
        <v>2</v>
      </c>
    </row>
    <row r="235" spans="1:7" x14ac:dyDescent="0.25">
      <c r="A235" s="323">
        <v>304</v>
      </c>
      <c r="B235" s="323" t="s">
        <v>229</v>
      </c>
      <c r="C235" s="324">
        <v>7690</v>
      </c>
      <c r="D235" s="324">
        <v>330</v>
      </c>
      <c r="E235" s="324">
        <v>181</v>
      </c>
      <c r="F235" s="324">
        <v>10</v>
      </c>
      <c r="G235" s="324">
        <v>3</v>
      </c>
    </row>
    <row r="236" spans="1:7" x14ac:dyDescent="0.25">
      <c r="A236" s="323">
        <v>356</v>
      </c>
      <c r="B236" s="323" t="s">
        <v>230</v>
      </c>
      <c r="C236" s="324">
        <v>65270</v>
      </c>
      <c r="D236" s="324">
        <v>49440</v>
      </c>
      <c r="E236" s="324">
        <v>1835</v>
      </c>
      <c r="F236" s="324">
        <v>1</v>
      </c>
      <c r="G236" s="324">
        <v>1</v>
      </c>
    </row>
    <row r="237" spans="1:7" x14ac:dyDescent="0.25">
      <c r="A237" s="323">
        <v>569</v>
      </c>
      <c r="B237" s="323" t="s">
        <v>231</v>
      </c>
      <c r="C237" s="324">
        <v>19700</v>
      </c>
      <c r="D237" s="324">
        <v>1500</v>
      </c>
      <c r="E237" s="324">
        <v>458</v>
      </c>
      <c r="F237" s="324">
        <v>15</v>
      </c>
      <c r="G237" s="324">
        <v>5</v>
      </c>
    </row>
    <row r="238" spans="1:7" x14ac:dyDescent="0.25">
      <c r="A238" s="323">
        <v>267</v>
      </c>
      <c r="B238" s="323" t="s">
        <v>233</v>
      </c>
      <c r="C238" s="324">
        <v>35770</v>
      </c>
      <c r="D238" s="324">
        <v>15660</v>
      </c>
      <c r="E238" s="324">
        <v>1035</v>
      </c>
      <c r="F238" s="324">
        <v>9</v>
      </c>
      <c r="G238" s="324">
        <v>3</v>
      </c>
    </row>
    <row r="239" spans="1:7" x14ac:dyDescent="0.25">
      <c r="A239" s="323">
        <v>268</v>
      </c>
      <c r="B239" s="323" t="s">
        <v>234</v>
      </c>
      <c r="C239" s="324">
        <v>195690</v>
      </c>
      <c r="D239" s="324">
        <v>342030</v>
      </c>
      <c r="E239" s="324">
        <v>2363</v>
      </c>
      <c r="F239" s="324">
        <v>3</v>
      </c>
      <c r="G239" s="324">
        <v>2</v>
      </c>
    </row>
    <row r="240" spans="1:7" x14ac:dyDescent="0.25">
      <c r="A240" s="323">
        <v>1695</v>
      </c>
      <c r="B240" s="323" t="s">
        <v>235</v>
      </c>
      <c r="C240" s="324">
        <v>5360</v>
      </c>
      <c r="D240" s="324">
        <v>470</v>
      </c>
      <c r="E240" s="324">
        <v>210</v>
      </c>
      <c r="F240" s="324">
        <v>13</v>
      </c>
      <c r="G240" s="324">
        <v>5</v>
      </c>
    </row>
    <row r="241" spans="1:7" x14ac:dyDescent="0.25">
      <c r="A241" s="323">
        <v>1699</v>
      </c>
      <c r="B241" s="323" t="s">
        <v>236</v>
      </c>
      <c r="C241" s="324">
        <v>28160</v>
      </c>
      <c r="D241" s="324">
        <v>15320</v>
      </c>
      <c r="E241" s="324">
        <v>670</v>
      </c>
      <c r="F241" s="324">
        <v>15</v>
      </c>
      <c r="G241" s="324">
        <v>3</v>
      </c>
    </row>
    <row r="242" spans="1:7" x14ac:dyDescent="0.25">
      <c r="A242" s="323">
        <v>171</v>
      </c>
      <c r="B242" s="323" t="s">
        <v>237</v>
      </c>
      <c r="C242" s="324">
        <v>44650</v>
      </c>
      <c r="D242" s="324">
        <v>35480</v>
      </c>
      <c r="E242" s="324">
        <v>710</v>
      </c>
      <c r="F242" s="324">
        <v>15</v>
      </c>
      <c r="G242" s="324">
        <v>5</v>
      </c>
    </row>
    <row r="243" spans="1:7" x14ac:dyDescent="0.25">
      <c r="A243" s="323">
        <v>575</v>
      </c>
      <c r="B243" s="323" t="s">
        <v>238</v>
      </c>
      <c r="C243" s="324">
        <v>23300</v>
      </c>
      <c r="D243" s="324">
        <v>7750</v>
      </c>
      <c r="E243" s="324">
        <v>1491</v>
      </c>
      <c r="F243" s="324">
        <v>3</v>
      </c>
      <c r="G243" s="324">
        <v>2</v>
      </c>
    </row>
    <row r="244" spans="1:7" x14ac:dyDescent="0.25">
      <c r="A244" s="323">
        <v>576</v>
      </c>
      <c r="B244" s="323" t="s">
        <v>239</v>
      </c>
      <c r="C244" s="324">
        <v>11660</v>
      </c>
      <c r="D244" s="324">
        <v>1690</v>
      </c>
      <c r="E244" s="324">
        <v>993</v>
      </c>
      <c r="F244" s="324">
        <v>6</v>
      </c>
      <c r="G244" s="324">
        <v>2</v>
      </c>
    </row>
    <row r="245" spans="1:7" x14ac:dyDescent="0.25">
      <c r="A245" s="323">
        <v>820</v>
      </c>
      <c r="B245" s="323" t="s">
        <v>693</v>
      </c>
      <c r="C245" s="324">
        <v>19280</v>
      </c>
      <c r="D245" s="324">
        <v>7930</v>
      </c>
      <c r="E245" s="324">
        <v>1094</v>
      </c>
      <c r="F245" s="324">
        <v>3</v>
      </c>
      <c r="G245" s="324">
        <v>2</v>
      </c>
    </row>
    <row r="246" spans="1:7" x14ac:dyDescent="0.25">
      <c r="A246" s="323">
        <v>302</v>
      </c>
      <c r="B246" s="323" t="s">
        <v>241</v>
      </c>
      <c r="C246" s="324">
        <v>25970</v>
      </c>
      <c r="D246" s="324">
        <v>16310</v>
      </c>
      <c r="E246" s="324">
        <v>773</v>
      </c>
      <c r="F246" s="324">
        <v>8</v>
      </c>
      <c r="G246" s="324">
        <v>2</v>
      </c>
    </row>
    <row r="247" spans="1:7" x14ac:dyDescent="0.25">
      <c r="A247" s="323">
        <v>951</v>
      </c>
      <c r="B247" s="323" t="s">
        <v>242</v>
      </c>
      <c r="C247" s="324">
        <v>11300</v>
      </c>
      <c r="D247" s="324">
        <v>1920</v>
      </c>
      <c r="E247" s="324">
        <v>514</v>
      </c>
      <c r="F247" s="324">
        <v>5</v>
      </c>
      <c r="G247" s="324">
        <v>3</v>
      </c>
    </row>
    <row r="248" spans="1:7" x14ac:dyDescent="0.25">
      <c r="A248" s="323">
        <v>579</v>
      </c>
      <c r="B248" s="323" t="s">
        <v>243</v>
      </c>
      <c r="C248" s="324">
        <v>19070</v>
      </c>
      <c r="D248" s="324">
        <v>5050</v>
      </c>
      <c r="E248" s="324">
        <v>1705</v>
      </c>
      <c r="F248" s="324">
        <v>2</v>
      </c>
      <c r="G248" s="324">
        <v>1</v>
      </c>
    </row>
    <row r="249" spans="1:7" x14ac:dyDescent="0.25">
      <c r="A249" s="323">
        <v>823</v>
      </c>
      <c r="B249" s="323" t="s">
        <v>244</v>
      </c>
      <c r="C249" s="324">
        <v>14060</v>
      </c>
      <c r="D249" s="324">
        <v>3100</v>
      </c>
      <c r="E249" s="324">
        <v>558</v>
      </c>
      <c r="F249" s="324">
        <v>7</v>
      </c>
      <c r="G249" s="324">
        <v>2</v>
      </c>
    </row>
    <row r="250" spans="1:7" x14ac:dyDescent="0.25">
      <c r="A250" s="323">
        <v>824</v>
      </c>
      <c r="B250" s="323" t="s">
        <v>245</v>
      </c>
      <c r="C250" s="324">
        <v>24010</v>
      </c>
      <c r="D250" s="324">
        <v>9900</v>
      </c>
      <c r="E250" s="324">
        <v>946</v>
      </c>
      <c r="F250" s="324">
        <v>3</v>
      </c>
      <c r="G250" s="324">
        <v>3</v>
      </c>
    </row>
    <row r="251" spans="1:7" x14ac:dyDescent="0.25">
      <c r="A251" s="323">
        <v>1895</v>
      </c>
      <c r="B251" s="323" t="s">
        <v>560</v>
      </c>
      <c r="C251" s="324">
        <v>39590</v>
      </c>
      <c r="D251" s="324">
        <v>29770</v>
      </c>
      <c r="E251" s="324">
        <v>814</v>
      </c>
      <c r="F251" s="324">
        <v>22</v>
      </c>
      <c r="G251" s="324">
        <v>6</v>
      </c>
    </row>
    <row r="252" spans="1:7" x14ac:dyDescent="0.25">
      <c r="A252" s="323">
        <v>269</v>
      </c>
      <c r="B252" s="323" t="s">
        <v>246</v>
      </c>
      <c r="C252" s="324">
        <v>20110</v>
      </c>
      <c r="D252" s="324">
        <v>8130</v>
      </c>
      <c r="E252" s="324">
        <v>608</v>
      </c>
      <c r="F252" s="324">
        <v>10</v>
      </c>
      <c r="G252" s="324">
        <v>3</v>
      </c>
    </row>
    <row r="253" spans="1:7" x14ac:dyDescent="0.25">
      <c r="A253" s="323">
        <v>173</v>
      </c>
      <c r="B253" s="323" t="s">
        <v>247</v>
      </c>
      <c r="C253" s="324">
        <v>33660</v>
      </c>
      <c r="D253" s="324">
        <v>30670</v>
      </c>
      <c r="E253" s="324">
        <v>1408</v>
      </c>
      <c r="F253" s="324">
        <v>3</v>
      </c>
      <c r="G253" s="324">
        <v>1</v>
      </c>
    </row>
    <row r="254" spans="1:7" x14ac:dyDescent="0.25">
      <c r="A254" s="323">
        <v>1773</v>
      </c>
      <c r="B254" s="323" t="s">
        <v>248</v>
      </c>
      <c r="C254" s="324">
        <v>14910</v>
      </c>
      <c r="D254" s="324">
        <v>3880</v>
      </c>
      <c r="E254" s="324">
        <v>432</v>
      </c>
      <c r="F254" s="324">
        <v>8</v>
      </c>
      <c r="G254" s="324">
        <v>2</v>
      </c>
    </row>
    <row r="255" spans="1:7" x14ac:dyDescent="0.25">
      <c r="A255" s="323">
        <v>175</v>
      </c>
      <c r="B255" s="323" t="s">
        <v>249</v>
      </c>
      <c r="C255" s="324">
        <v>16710</v>
      </c>
      <c r="D255" s="324">
        <v>11520</v>
      </c>
      <c r="E255" s="324">
        <v>475</v>
      </c>
      <c r="F255" s="324">
        <v>16</v>
      </c>
      <c r="G255" s="324">
        <v>1</v>
      </c>
    </row>
    <row r="256" spans="1:7" x14ac:dyDescent="0.25">
      <c r="A256" s="323">
        <v>881</v>
      </c>
      <c r="B256" s="323" t="s">
        <v>250</v>
      </c>
      <c r="C256" s="324">
        <v>4700</v>
      </c>
      <c r="D256" s="324">
        <v>550</v>
      </c>
      <c r="E256" s="324">
        <v>471</v>
      </c>
      <c r="F256" s="324">
        <v>4</v>
      </c>
      <c r="G256" s="324">
        <v>2</v>
      </c>
    </row>
    <row r="257" spans="1:7" x14ac:dyDescent="0.25">
      <c r="A257" s="323">
        <v>1586</v>
      </c>
      <c r="B257" s="323" t="s">
        <v>251</v>
      </c>
      <c r="C257" s="324">
        <v>29580</v>
      </c>
      <c r="D257" s="324">
        <v>18600</v>
      </c>
      <c r="E257" s="324">
        <v>717</v>
      </c>
      <c r="F257" s="324">
        <v>7</v>
      </c>
      <c r="G257" s="324">
        <v>3</v>
      </c>
    </row>
    <row r="258" spans="1:7" x14ac:dyDescent="0.25">
      <c r="A258" s="323">
        <v>826</v>
      </c>
      <c r="B258" s="323" t="s">
        <v>252</v>
      </c>
      <c r="C258" s="324">
        <v>54750</v>
      </c>
      <c r="D258" s="324">
        <v>45430</v>
      </c>
      <c r="E258" s="324">
        <v>1472</v>
      </c>
      <c r="F258" s="324">
        <v>7</v>
      </c>
      <c r="G258" s="324">
        <v>2</v>
      </c>
    </row>
    <row r="259" spans="1:7" x14ac:dyDescent="0.25">
      <c r="A259" s="323">
        <v>85</v>
      </c>
      <c r="B259" s="323" t="s">
        <v>254</v>
      </c>
      <c r="C259" s="324">
        <v>24370</v>
      </c>
      <c r="D259" s="324">
        <v>10720</v>
      </c>
      <c r="E259" s="324">
        <v>464</v>
      </c>
      <c r="F259" s="324">
        <v>16</v>
      </c>
      <c r="G259" s="324">
        <v>5</v>
      </c>
    </row>
    <row r="260" spans="1:7" x14ac:dyDescent="0.25">
      <c r="A260" s="323">
        <v>431</v>
      </c>
      <c r="B260" s="323" t="s">
        <v>255</v>
      </c>
      <c r="C260" s="324">
        <v>4450</v>
      </c>
      <c r="D260" s="324">
        <v>260</v>
      </c>
      <c r="E260" s="324">
        <v>1065</v>
      </c>
      <c r="F260" s="324">
        <v>3</v>
      </c>
      <c r="G260" s="324">
        <v>1</v>
      </c>
    </row>
    <row r="261" spans="1:7" x14ac:dyDescent="0.25">
      <c r="A261" s="323">
        <v>432</v>
      </c>
      <c r="B261" s="323" t="s">
        <v>256</v>
      </c>
      <c r="C261" s="324">
        <v>10260</v>
      </c>
      <c r="D261" s="324">
        <v>1930</v>
      </c>
      <c r="E261" s="324">
        <v>494</v>
      </c>
      <c r="F261" s="324">
        <v>7</v>
      </c>
      <c r="G261" s="324">
        <v>1</v>
      </c>
    </row>
    <row r="262" spans="1:7" x14ac:dyDescent="0.25">
      <c r="A262" s="323">
        <v>86</v>
      </c>
      <c r="B262" s="323" t="s">
        <v>257</v>
      </c>
      <c r="C262" s="324">
        <v>25550</v>
      </c>
      <c r="D262" s="324">
        <v>8780</v>
      </c>
      <c r="E262" s="324">
        <v>380</v>
      </c>
      <c r="F262" s="324">
        <v>21</v>
      </c>
      <c r="G262" s="324">
        <v>5</v>
      </c>
    </row>
    <row r="263" spans="1:7" x14ac:dyDescent="0.25">
      <c r="A263" s="323">
        <v>828</v>
      </c>
      <c r="B263" s="323" t="s">
        <v>258</v>
      </c>
      <c r="C263" s="324">
        <v>90590</v>
      </c>
      <c r="D263" s="324">
        <v>97260</v>
      </c>
      <c r="E263" s="324">
        <v>1346</v>
      </c>
      <c r="F263" s="324">
        <v>21</v>
      </c>
      <c r="G263" s="324">
        <v>5</v>
      </c>
    </row>
    <row r="264" spans="1:7" x14ac:dyDescent="0.25">
      <c r="A264" s="323">
        <v>584</v>
      </c>
      <c r="B264" s="323" t="s">
        <v>259</v>
      </c>
      <c r="C264" s="324">
        <v>20580</v>
      </c>
      <c r="D264" s="324">
        <v>5500</v>
      </c>
      <c r="E264" s="324">
        <v>1325</v>
      </c>
      <c r="F264" s="324">
        <v>2</v>
      </c>
      <c r="G264" s="324">
        <v>1</v>
      </c>
    </row>
    <row r="265" spans="1:7" x14ac:dyDescent="0.25">
      <c r="A265" s="323">
        <v>1509</v>
      </c>
      <c r="B265" s="323" t="s">
        <v>260</v>
      </c>
      <c r="C265" s="324">
        <v>40110</v>
      </c>
      <c r="D265" s="324">
        <v>27450</v>
      </c>
      <c r="E265" s="324">
        <v>649</v>
      </c>
      <c r="F265" s="324">
        <v>11</v>
      </c>
      <c r="G265" s="324">
        <v>3</v>
      </c>
    </row>
    <row r="266" spans="1:7" x14ac:dyDescent="0.25">
      <c r="A266" s="323">
        <v>437</v>
      </c>
      <c r="B266" s="323" t="s">
        <v>261</v>
      </c>
      <c r="C266" s="324">
        <v>6370</v>
      </c>
      <c r="D266" s="324">
        <v>330</v>
      </c>
      <c r="E266" s="324">
        <v>1198</v>
      </c>
      <c r="F266" s="324">
        <v>3</v>
      </c>
      <c r="G266" s="324">
        <v>2</v>
      </c>
    </row>
    <row r="267" spans="1:7" x14ac:dyDescent="0.25">
      <c r="A267" s="323">
        <v>644</v>
      </c>
      <c r="B267" s="323" t="s">
        <v>262</v>
      </c>
      <c r="C267" s="324">
        <v>4390</v>
      </c>
      <c r="D267" s="324">
        <v>130</v>
      </c>
      <c r="E267" s="324">
        <v>608</v>
      </c>
      <c r="F267" s="324">
        <v>6</v>
      </c>
      <c r="G267" s="324">
        <v>2</v>
      </c>
    </row>
    <row r="268" spans="1:7" x14ac:dyDescent="0.25">
      <c r="A268" s="323">
        <v>589</v>
      </c>
      <c r="B268" s="323" t="s">
        <v>263</v>
      </c>
      <c r="C268" s="324">
        <v>7800</v>
      </c>
      <c r="D268" s="324">
        <v>700</v>
      </c>
      <c r="E268" s="324">
        <v>792</v>
      </c>
      <c r="F268" s="324">
        <v>3</v>
      </c>
      <c r="G268" s="324">
        <v>1</v>
      </c>
    </row>
    <row r="269" spans="1:7" x14ac:dyDescent="0.25">
      <c r="A269" s="323">
        <v>1734</v>
      </c>
      <c r="B269" s="323" t="s">
        <v>264</v>
      </c>
      <c r="C269" s="324">
        <v>37850</v>
      </c>
      <c r="D269" s="324">
        <v>14090</v>
      </c>
      <c r="E269" s="324">
        <v>765</v>
      </c>
      <c r="F269" s="324">
        <v>12</v>
      </c>
      <c r="G269" s="324">
        <v>6</v>
      </c>
    </row>
    <row r="270" spans="1:7" x14ac:dyDescent="0.25">
      <c r="A270" s="323">
        <v>590</v>
      </c>
      <c r="B270" s="323" t="s">
        <v>265</v>
      </c>
      <c r="C270" s="324">
        <v>30010</v>
      </c>
      <c r="D270" s="324">
        <v>13320</v>
      </c>
      <c r="E270" s="324">
        <v>1867</v>
      </c>
      <c r="F270" s="324">
        <v>1</v>
      </c>
      <c r="G270" s="324">
        <v>1</v>
      </c>
    </row>
    <row r="271" spans="1:7" x14ac:dyDescent="0.25">
      <c r="A271" s="323">
        <v>1894</v>
      </c>
      <c r="B271" s="323" t="s">
        <v>562</v>
      </c>
      <c r="C271" s="324">
        <v>38670</v>
      </c>
      <c r="D271" s="324">
        <v>16270</v>
      </c>
      <c r="E271" s="324">
        <v>546</v>
      </c>
      <c r="F271" s="324">
        <v>16</v>
      </c>
      <c r="G271" s="324">
        <v>6</v>
      </c>
    </row>
    <row r="272" spans="1:7" x14ac:dyDescent="0.25">
      <c r="A272" s="323">
        <v>765</v>
      </c>
      <c r="B272" s="323" t="s">
        <v>266</v>
      </c>
      <c r="C272" s="324">
        <v>13170</v>
      </c>
      <c r="D272" s="324">
        <v>9140</v>
      </c>
      <c r="E272" s="324">
        <v>514</v>
      </c>
      <c r="F272" s="324">
        <v>4</v>
      </c>
      <c r="G272" s="324">
        <v>1</v>
      </c>
    </row>
    <row r="273" spans="1:7" x14ac:dyDescent="0.25">
      <c r="A273" s="323">
        <v>1926</v>
      </c>
      <c r="B273" s="323" t="s">
        <v>267</v>
      </c>
      <c r="C273" s="324">
        <v>32540</v>
      </c>
      <c r="D273" s="324">
        <v>4980</v>
      </c>
      <c r="E273" s="324">
        <v>1390</v>
      </c>
      <c r="F273" s="324">
        <v>8</v>
      </c>
      <c r="G273" s="324">
        <v>3</v>
      </c>
    </row>
    <row r="274" spans="1:7" x14ac:dyDescent="0.25">
      <c r="A274" s="323">
        <v>439</v>
      </c>
      <c r="B274" s="323" t="s">
        <v>268</v>
      </c>
      <c r="C274" s="324">
        <v>85540</v>
      </c>
      <c r="D274" s="324">
        <v>73780</v>
      </c>
      <c r="E274" s="324">
        <v>2153</v>
      </c>
      <c r="F274" s="324">
        <v>1</v>
      </c>
      <c r="G274" s="324">
        <v>1</v>
      </c>
    </row>
    <row r="275" spans="1:7" x14ac:dyDescent="0.25">
      <c r="A275" s="323">
        <v>273</v>
      </c>
      <c r="B275" s="323" t="s">
        <v>269</v>
      </c>
      <c r="C275" s="324">
        <v>23660</v>
      </c>
      <c r="D275" s="324">
        <v>13210</v>
      </c>
      <c r="E275" s="324">
        <v>850</v>
      </c>
      <c r="F275" s="324">
        <v>6</v>
      </c>
      <c r="G275" s="324">
        <v>1</v>
      </c>
    </row>
    <row r="276" spans="1:7" x14ac:dyDescent="0.25">
      <c r="A276" s="323">
        <v>177</v>
      </c>
      <c r="B276" s="323" t="s">
        <v>270</v>
      </c>
      <c r="C276" s="324">
        <v>33600</v>
      </c>
      <c r="D276" s="324">
        <v>20950</v>
      </c>
      <c r="E276" s="324">
        <v>623</v>
      </c>
      <c r="F276" s="324">
        <v>15</v>
      </c>
      <c r="G276" s="324">
        <v>4</v>
      </c>
    </row>
    <row r="277" spans="1:7" x14ac:dyDescent="0.25">
      <c r="A277" s="323">
        <v>703</v>
      </c>
      <c r="B277" s="323" t="s">
        <v>271</v>
      </c>
      <c r="C277" s="324">
        <v>20220</v>
      </c>
      <c r="D277" s="324">
        <v>5010</v>
      </c>
      <c r="E277" s="324">
        <v>488</v>
      </c>
      <c r="F277" s="324">
        <v>11</v>
      </c>
      <c r="G277" s="324">
        <v>5</v>
      </c>
    </row>
    <row r="278" spans="1:7" x14ac:dyDescent="0.25">
      <c r="A278" s="323">
        <v>274</v>
      </c>
      <c r="B278" s="323" t="s">
        <v>272</v>
      </c>
      <c r="C278" s="324">
        <v>26760</v>
      </c>
      <c r="D278" s="324">
        <v>10810</v>
      </c>
      <c r="E278" s="324">
        <v>869</v>
      </c>
      <c r="F278" s="324">
        <v>5</v>
      </c>
      <c r="G278" s="324">
        <v>3</v>
      </c>
    </row>
    <row r="279" spans="1:7" x14ac:dyDescent="0.25">
      <c r="A279" s="323">
        <v>339</v>
      </c>
      <c r="B279" s="323" t="s">
        <v>273</v>
      </c>
      <c r="C279" s="324">
        <v>3200</v>
      </c>
      <c r="D279" s="324">
        <v>280</v>
      </c>
      <c r="E279" s="324">
        <v>421</v>
      </c>
      <c r="F279" s="324">
        <v>1</v>
      </c>
      <c r="G279" s="324">
        <v>1</v>
      </c>
    </row>
    <row r="280" spans="1:7" x14ac:dyDescent="0.25">
      <c r="A280" s="323">
        <v>1667</v>
      </c>
      <c r="B280" s="323" t="s">
        <v>274</v>
      </c>
      <c r="C280" s="324">
        <v>11320</v>
      </c>
      <c r="D280" s="324">
        <v>2600</v>
      </c>
      <c r="E280" s="324">
        <v>525</v>
      </c>
      <c r="F280" s="324">
        <v>8</v>
      </c>
      <c r="G280" s="324">
        <v>3</v>
      </c>
    </row>
    <row r="281" spans="1:7" x14ac:dyDescent="0.25">
      <c r="A281" s="323">
        <v>275</v>
      </c>
      <c r="B281" s="323" t="s">
        <v>275</v>
      </c>
      <c r="C281" s="324">
        <v>39490</v>
      </c>
      <c r="D281" s="324">
        <v>16970</v>
      </c>
      <c r="E281" s="324">
        <v>1400</v>
      </c>
      <c r="F281" s="324">
        <v>8</v>
      </c>
      <c r="G281" s="324">
        <v>3</v>
      </c>
    </row>
    <row r="282" spans="1:7" x14ac:dyDescent="0.25">
      <c r="A282" s="323">
        <v>340</v>
      </c>
      <c r="B282" s="323" t="s">
        <v>276</v>
      </c>
      <c r="C282" s="324">
        <v>16130</v>
      </c>
      <c r="D282" s="324">
        <v>3890</v>
      </c>
      <c r="E282" s="324">
        <v>870</v>
      </c>
      <c r="F282" s="324">
        <v>7</v>
      </c>
      <c r="G282" s="324">
        <v>3</v>
      </c>
    </row>
    <row r="283" spans="1:7" x14ac:dyDescent="0.25">
      <c r="A283" s="323">
        <v>597</v>
      </c>
      <c r="B283" s="323" t="s">
        <v>277</v>
      </c>
      <c r="C283" s="324">
        <v>44090</v>
      </c>
      <c r="D283" s="324">
        <v>19870</v>
      </c>
      <c r="E283" s="324">
        <v>1690</v>
      </c>
      <c r="F283" s="324">
        <v>2</v>
      </c>
      <c r="G283" s="324">
        <v>1</v>
      </c>
    </row>
    <row r="284" spans="1:7" x14ac:dyDescent="0.25">
      <c r="A284" s="323">
        <v>196</v>
      </c>
      <c r="B284" s="323" t="s">
        <v>278</v>
      </c>
      <c r="C284" s="324">
        <v>7690</v>
      </c>
      <c r="D284" s="324">
        <v>1370</v>
      </c>
      <c r="E284" s="324">
        <v>375</v>
      </c>
      <c r="F284" s="324">
        <v>6</v>
      </c>
      <c r="G284" s="324">
        <v>2</v>
      </c>
    </row>
    <row r="285" spans="1:7" x14ac:dyDescent="0.25">
      <c r="A285" s="323">
        <v>1742</v>
      </c>
      <c r="B285" s="323" t="s">
        <v>280</v>
      </c>
      <c r="C285" s="324">
        <v>38970</v>
      </c>
      <c r="D285" s="324">
        <v>34370</v>
      </c>
      <c r="E285" s="324">
        <v>1049</v>
      </c>
      <c r="F285" s="324">
        <v>10</v>
      </c>
      <c r="G285" s="324">
        <v>2</v>
      </c>
    </row>
    <row r="286" spans="1:7" x14ac:dyDescent="0.25">
      <c r="A286" s="323">
        <v>603</v>
      </c>
      <c r="B286" s="323" t="s">
        <v>281</v>
      </c>
      <c r="C286" s="324">
        <v>33790</v>
      </c>
      <c r="D286" s="324">
        <v>9120</v>
      </c>
      <c r="E286" s="324">
        <v>3089</v>
      </c>
      <c r="F286" s="324">
        <v>2</v>
      </c>
      <c r="G286" s="324">
        <v>2</v>
      </c>
    </row>
    <row r="287" spans="1:7" x14ac:dyDescent="0.25">
      <c r="A287" s="323">
        <v>1669</v>
      </c>
      <c r="B287" s="323" t="s">
        <v>282</v>
      </c>
      <c r="C287" s="324">
        <v>17110</v>
      </c>
      <c r="D287" s="324">
        <v>3620</v>
      </c>
      <c r="E287" s="324">
        <v>372</v>
      </c>
      <c r="F287" s="324">
        <v>11</v>
      </c>
      <c r="G287" s="324">
        <v>5</v>
      </c>
    </row>
    <row r="288" spans="1:7" x14ac:dyDescent="0.25">
      <c r="A288" s="323">
        <v>957</v>
      </c>
      <c r="B288" s="323" t="s">
        <v>283</v>
      </c>
      <c r="C288" s="324">
        <v>65290</v>
      </c>
      <c r="D288" s="324">
        <v>77150</v>
      </c>
      <c r="E288" s="324">
        <v>1454</v>
      </c>
      <c r="F288" s="324">
        <v>9</v>
      </c>
      <c r="G288" s="324">
        <v>2</v>
      </c>
    </row>
    <row r="289" spans="1:7" x14ac:dyDescent="0.25">
      <c r="A289" s="323">
        <v>1674</v>
      </c>
      <c r="B289" s="323" t="s">
        <v>284</v>
      </c>
      <c r="C289" s="324">
        <v>83340</v>
      </c>
      <c r="D289" s="324">
        <v>87060</v>
      </c>
      <c r="E289" s="324">
        <v>1636</v>
      </c>
      <c r="F289" s="324">
        <v>9</v>
      </c>
      <c r="G289" s="324">
        <v>4</v>
      </c>
    </row>
    <row r="290" spans="1:7" x14ac:dyDescent="0.25">
      <c r="A290" s="323">
        <v>599</v>
      </c>
      <c r="B290" s="323" t="s">
        <v>285</v>
      </c>
      <c r="C290" s="324">
        <v>699770</v>
      </c>
      <c r="D290" s="324">
        <v>1385570</v>
      </c>
      <c r="E290" s="324">
        <v>3915</v>
      </c>
      <c r="F290" s="324">
        <v>10</v>
      </c>
      <c r="G290" s="324">
        <v>7</v>
      </c>
    </row>
    <row r="291" spans="1:7" x14ac:dyDescent="0.25">
      <c r="A291" s="323">
        <v>277</v>
      </c>
      <c r="B291" s="323" t="s">
        <v>286</v>
      </c>
      <c r="C291" s="324">
        <v>840</v>
      </c>
      <c r="D291" s="324">
        <v>30</v>
      </c>
      <c r="E291" s="324">
        <v>852</v>
      </c>
      <c r="F291" s="324">
        <v>1</v>
      </c>
      <c r="G291" s="324">
        <v>1</v>
      </c>
    </row>
    <row r="292" spans="1:7" x14ac:dyDescent="0.25">
      <c r="A292" s="323">
        <v>840</v>
      </c>
      <c r="B292" s="323" t="s">
        <v>287</v>
      </c>
      <c r="C292" s="324">
        <v>20650</v>
      </c>
      <c r="D292" s="324">
        <v>9300</v>
      </c>
      <c r="E292" s="324">
        <v>655</v>
      </c>
      <c r="F292" s="324">
        <v>6</v>
      </c>
      <c r="G292" s="324">
        <v>2</v>
      </c>
    </row>
    <row r="293" spans="1:7" x14ac:dyDescent="0.25">
      <c r="A293" s="323">
        <v>441</v>
      </c>
      <c r="B293" s="323" t="s">
        <v>288</v>
      </c>
      <c r="C293" s="324">
        <v>41570</v>
      </c>
      <c r="D293" s="324">
        <v>14640</v>
      </c>
      <c r="E293" s="324">
        <v>687</v>
      </c>
      <c r="F293" s="324">
        <v>23</v>
      </c>
      <c r="G293" s="324">
        <v>9</v>
      </c>
    </row>
    <row r="294" spans="1:7" x14ac:dyDescent="0.25">
      <c r="A294" s="323">
        <v>458</v>
      </c>
      <c r="B294" s="323" t="s">
        <v>289</v>
      </c>
      <c r="C294" s="324">
        <v>2320</v>
      </c>
      <c r="D294" s="324">
        <v>40</v>
      </c>
      <c r="E294" s="324">
        <v>146</v>
      </c>
      <c r="F294" s="324">
        <v>8</v>
      </c>
      <c r="G294" s="324">
        <v>2</v>
      </c>
    </row>
    <row r="295" spans="1:7" x14ac:dyDescent="0.25">
      <c r="A295" s="323">
        <v>279</v>
      </c>
      <c r="B295" s="323" t="s">
        <v>290</v>
      </c>
      <c r="C295" s="324">
        <v>7760</v>
      </c>
      <c r="D295" s="324">
        <v>1380</v>
      </c>
      <c r="E295" s="324">
        <v>857</v>
      </c>
      <c r="F295" s="324">
        <v>2</v>
      </c>
      <c r="G295" s="324">
        <v>1</v>
      </c>
    </row>
    <row r="296" spans="1:7" x14ac:dyDescent="0.25">
      <c r="A296" s="323">
        <v>606</v>
      </c>
      <c r="B296" s="323" t="s">
        <v>291</v>
      </c>
      <c r="C296" s="324">
        <v>75770</v>
      </c>
      <c r="D296" s="324">
        <v>51780</v>
      </c>
      <c r="E296" s="324">
        <v>3196</v>
      </c>
      <c r="F296" s="324">
        <v>1</v>
      </c>
      <c r="G296" s="324">
        <v>1</v>
      </c>
    </row>
    <row r="297" spans="1:7" x14ac:dyDescent="0.25">
      <c r="A297" s="323">
        <v>88</v>
      </c>
      <c r="B297" s="323" t="s">
        <v>292</v>
      </c>
      <c r="C297" s="324">
        <v>940</v>
      </c>
      <c r="D297" s="324">
        <v>30</v>
      </c>
      <c r="E297" s="324">
        <v>283</v>
      </c>
      <c r="F297" s="324">
        <v>1</v>
      </c>
      <c r="G297" s="324">
        <v>1</v>
      </c>
    </row>
    <row r="298" spans="1:7" x14ac:dyDescent="0.25">
      <c r="A298" s="323">
        <v>844</v>
      </c>
      <c r="B298" s="323" t="s">
        <v>293</v>
      </c>
      <c r="C298" s="324">
        <v>23920</v>
      </c>
      <c r="D298" s="324">
        <v>15390</v>
      </c>
      <c r="E298" s="324">
        <v>1043</v>
      </c>
      <c r="F298" s="324">
        <v>2</v>
      </c>
      <c r="G298" s="324">
        <v>1</v>
      </c>
    </row>
    <row r="299" spans="1:7" x14ac:dyDescent="0.25">
      <c r="A299" s="323">
        <v>962</v>
      </c>
      <c r="B299" s="323" t="s">
        <v>294</v>
      </c>
      <c r="C299" s="324">
        <v>9650</v>
      </c>
      <c r="D299" s="324">
        <v>2000</v>
      </c>
      <c r="E299" s="324">
        <v>468</v>
      </c>
      <c r="F299" s="324">
        <v>3</v>
      </c>
      <c r="G299" s="324">
        <v>2</v>
      </c>
    </row>
    <row r="300" spans="1:7" x14ac:dyDescent="0.25">
      <c r="A300" s="323">
        <v>608</v>
      </c>
      <c r="B300" s="323" t="s">
        <v>295</v>
      </c>
      <c r="C300" s="324">
        <v>11590</v>
      </c>
      <c r="D300" s="324">
        <v>1560</v>
      </c>
      <c r="E300" s="324">
        <v>1092</v>
      </c>
      <c r="F300" s="324">
        <v>1</v>
      </c>
      <c r="G300" s="324">
        <v>1</v>
      </c>
    </row>
    <row r="301" spans="1:7" x14ac:dyDescent="0.25">
      <c r="A301" s="323">
        <v>1676</v>
      </c>
      <c r="B301" s="323" t="s">
        <v>296</v>
      </c>
      <c r="C301" s="324">
        <v>33370</v>
      </c>
      <c r="D301" s="324">
        <v>5780</v>
      </c>
      <c r="E301" s="324">
        <v>505</v>
      </c>
      <c r="F301" s="324">
        <v>20</v>
      </c>
      <c r="G301" s="324">
        <v>11</v>
      </c>
    </row>
    <row r="302" spans="1:7" x14ac:dyDescent="0.25">
      <c r="A302" s="323">
        <v>518</v>
      </c>
      <c r="B302" s="323" t="s">
        <v>297</v>
      </c>
      <c r="C302" s="324">
        <v>565400</v>
      </c>
      <c r="D302" s="324">
        <v>945190</v>
      </c>
      <c r="E302" s="324">
        <v>4628</v>
      </c>
      <c r="F302" s="324">
        <v>4</v>
      </c>
      <c r="G302" s="324">
        <v>2</v>
      </c>
    </row>
    <row r="303" spans="1:7" x14ac:dyDescent="0.25">
      <c r="A303" s="323">
        <v>796</v>
      </c>
      <c r="B303" s="323" t="s">
        <v>298</v>
      </c>
      <c r="C303" s="324">
        <v>168240</v>
      </c>
      <c r="D303" s="324">
        <v>258230</v>
      </c>
      <c r="E303" s="324">
        <v>1879</v>
      </c>
      <c r="F303" s="324">
        <v>5</v>
      </c>
      <c r="G303" s="324">
        <v>1</v>
      </c>
    </row>
    <row r="304" spans="1:7" x14ac:dyDescent="0.25">
      <c r="A304" s="323">
        <v>965</v>
      </c>
      <c r="B304" s="323" t="s">
        <v>299</v>
      </c>
      <c r="C304" s="324">
        <v>8350</v>
      </c>
      <c r="D304" s="324">
        <v>1690</v>
      </c>
      <c r="E304" s="324">
        <v>652</v>
      </c>
      <c r="F304" s="324">
        <v>3</v>
      </c>
      <c r="G304" s="324">
        <v>2</v>
      </c>
    </row>
    <row r="305" spans="1:7" x14ac:dyDescent="0.25">
      <c r="A305" s="323">
        <v>1702</v>
      </c>
      <c r="B305" s="323" t="s">
        <v>694</v>
      </c>
      <c r="C305" s="324">
        <v>9530</v>
      </c>
      <c r="D305" s="324">
        <v>1300</v>
      </c>
      <c r="E305" s="324">
        <v>255</v>
      </c>
      <c r="F305" s="324">
        <v>7</v>
      </c>
      <c r="G305" s="324">
        <v>2</v>
      </c>
    </row>
    <row r="306" spans="1:7" x14ac:dyDescent="0.25">
      <c r="A306" s="323">
        <v>845</v>
      </c>
      <c r="B306" s="323" t="s">
        <v>301</v>
      </c>
      <c r="C306" s="324">
        <v>22400</v>
      </c>
      <c r="D306" s="324">
        <v>4610</v>
      </c>
      <c r="E306" s="324">
        <v>580</v>
      </c>
      <c r="F306" s="324">
        <v>7</v>
      </c>
      <c r="G306" s="324">
        <v>4</v>
      </c>
    </row>
    <row r="307" spans="1:7" x14ac:dyDescent="0.25">
      <c r="A307" s="323">
        <v>846</v>
      </c>
      <c r="B307" s="323" t="s">
        <v>302</v>
      </c>
      <c r="C307" s="324">
        <v>14690</v>
      </c>
      <c r="D307" s="324">
        <v>5080</v>
      </c>
      <c r="E307" s="324">
        <v>666</v>
      </c>
      <c r="F307" s="324">
        <v>5</v>
      </c>
      <c r="G307" s="324">
        <v>2</v>
      </c>
    </row>
    <row r="308" spans="1:7" x14ac:dyDescent="0.25">
      <c r="A308" s="323">
        <v>1883</v>
      </c>
      <c r="B308" s="323" t="s">
        <v>303</v>
      </c>
      <c r="C308" s="324">
        <v>105720</v>
      </c>
      <c r="D308" s="324">
        <v>137450</v>
      </c>
      <c r="E308" s="324">
        <v>1438</v>
      </c>
      <c r="F308" s="324">
        <v>7</v>
      </c>
      <c r="G308" s="324">
        <v>3</v>
      </c>
    </row>
    <row r="309" spans="1:7" x14ac:dyDescent="0.25">
      <c r="A309" s="323">
        <v>610</v>
      </c>
      <c r="B309" s="323" t="s">
        <v>304</v>
      </c>
      <c r="C309" s="324">
        <v>23880</v>
      </c>
      <c r="D309" s="324">
        <v>9280</v>
      </c>
      <c r="E309" s="324">
        <v>1602</v>
      </c>
      <c r="F309" s="324">
        <v>1</v>
      </c>
      <c r="G309" s="324">
        <v>1</v>
      </c>
    </row>
    <row r="310" spans="1:7" x14ac:dyDescent="0.25">
      <c r="A310" s="323">
        <v>40</v>
      </c>
      <c r="B310" s="323" t="s">
        <v>305</v>
      </c>
      <c r="C310" s="324">
        <v>10860</v>
      </c>
      <c r="D310" s="324">
        <v>1050</v>
      </c>
      <c r="E310" s="324">
        <v>212</v>
      </c>
      <c r="F310" s="324">
        <v>14</v>
      </c>
      <c r="G310" s="324">
        <v>5</v>
      </c>
    </row>
    <row r="311" spans="1:7" x14ac:dyDescent="0.25">
      <c r="A311" s="323">
        <v>1714</v>
      </c>
      <c r="B311" s="323" t="s">
        <v>306</v>
      </c>
      <c r="C311" s="324">
        <v>21390</v>
      </c>
      <c r="D311" s="324">
        <v>8720</v>
      </c>
      <c r="E311" s="324">
        <v>399</v>
      </c>
      <c r="F311" s="324">
        <v>24</v>
      </c>
      <c r="G311" s="324">
        <v>9</v>
      </c>
    </row>
    <row r="312" spans="1:7" x14ac:dyDescent="0.25">
      <c r="A312" s="323">
        <v>90</v>
      </c>
      <c r="B312" s="323" t="s">
        <v>307</v>
      </c>
      <c r="C312" s="324">
        <v>63230</v>
      </c>
      <c r="D312" s="324">
        <v>83340</v>
      </c>
      <c r="E312" s="324">
        <v>1261</v>
      </c>
      <c r="F312" s="324">
        <v>10</v>
      </c>
      <c r="G312" s="324">
        <v>4</v>
      </c>
    </row>
    <row r="313" spans="1:7" x14ac:dyDescent="0.25">
      <c r="A313" s="323">
        <v>342</v>
      </c>
      <c r="B313" s="323" t="s">
        <v>308</v>
      </c>
      <c r="C313" s="324">
        <v>42370</v>
      </c>
      <c r="D313" s="324">
        <v>24770</v>
      </c>
      <c r="E313" s="324">
        <v>1424</v>
      </c>
      <c r="F313" s="324">
        <v>4</v>
      </c>
      <c r="G313" s="324">
        <v>2</v>
      </c>
    </row>
    <row r="314" spans="1:7" x14ac:dyDescent="0.25">
      <c r="A314" s="323">
        <v>847</v>
      </c>
      <c r="B314" s="323" t="s">
        <v>309</v>
      </c>
      <c r="C314" s="324">
        <v>15940</v>
      </c>
      <c r="D314" s="324">
        <v>5990</v>
      </c>
      <c r="E314" s="324">
        <v>672</v>
      </c>
      <c r="F314" s="324">
        <v>5</v>
      </c>
      <c r="G314" s="324">
        <v>3</v>
      </c>
    </row>
    <row r="315" spans="1:7" x14ac:dyDescent="0.25">
      <c r="A315" s="323">
        <v>848</v>
      </c>
      <c r="B315" s="323" t="s">
        <v>310</v>
      </c>
      <c r="C315" s="324">
        <v>13930</v>
      </c>
      <c r="D315" s="324">
        <v>4700</v>
      </c>
      <c r="E315" s="324">
        <v>655</v>
      </c>
      <c r="F315" s="324">
        <v>2</v>
      </c>
      <c r="G315" s="324">
        <v>1</v>
      </c>
    </row>
    <row r="316" spans="1:7" x14ac:dyDescent="0.25">
      <c r="A316" s="323">
        <v>612</v>
      </c>
      <c r="B316" s="323" t="s">
        <v>311</v>
      </c>
      <c r="C316" s="324">
        <v>81130</v>
      </c>
      <c r="D316" s="324">
        <v>69440</v>
      </c>
      <c r="E316" s="324">
        <v>2231</v>
      </c>
      <c r="F316" s="324">
        <v>1</v>
      </c>
      <c r="G316" s="324">
        <v>1</v>
      </c>
    </row>
    <row r="317" spans="1:7" x14ac:dyDescent="0.25">
      <c r="A317" s="323">
        <v>37</v>
      </c>
      <c r="B317" s="323" t="s">
        <v>312</v>
      </c>
      <c r="C317" s="324">
        <v>36360</v>
      </c>
      <c r="D317" s="324">
        <v>32280</v>
      </c>
      <c r="E317" s="324">
        <v>809</v>
      </c>
      <c r="F317" s="324">
        <v>13</v>
      </c>
      <c r="G317" s="324">
        <v>3</v>
      </c>
    </row>
    <row r="318" spans="1:7" x14ac:dyDescent="0.25">
      <c r="A318" s="323">
        <v>180</v>
      </c>
      <c r="B318" s="323" t="s">
        <v>313</v>
      </c>
      <c r="C318" s="324">
        <v>15370</v>
      </c>
      <c r="D318" s="324">
        <v>9940</v>
      </c>
      <c r="E318" s="324">
        <v>336</v>
      </c>
      <c r="F318" s="324">
        <v>7</v>
      </c>
      <c r="G318" s="324">
        <v>2</v>
      </c>
    </row>
    <row r="319" spans="1:7" x14ac:dyDescent="0.25">
      <c r="A319" s="323">
        <v>532</v>
      </c>
      <c r="B319" s="323" t="s">
        <v>314</v>
      </c>
      <c r="C319" s="324">
        <v>23420</v>
      </c>
      <c r="D319" s="324">
        <v>14500</v>
      </c>
      <c r="E319" s="324">
        <v>1102</v>
      </c>
      <c r="F319" s="324">
        <v>1</v>
      </c>
      <c r="G319" s="324">
        <v>1</v>
      </c>
    </row>
    <row r="320" spans="1:7" x14ac:dyDescent="0.25">
      <c r="A320" s="323">
        <v>851</v>
      </c>
      <c r="B320" s="323" t="s">
        <v>315</v>
      </c>
      <c r="C320" s="324">
        <v>21410</v>
      </c>
      <c r="D320" s="324">
        <v>4620</v>
      </c>
      <c r="E320" s="324">
        <v>681</v>
      </c>
      <c r="F320" s="324">
        <v>8</v>
      </c>
      <c r="G320" s="324">
        <v>4</v>
      </c>
    </row>
    <row r="321" spans="1:7" x14ac:dyDescent="0.25">
      <c r="A321" s="323">
        <v>1708</v>
      </c>
      <c r="B321" s="323" t="s">
        <v>316</v>
      </c>
      <c r="C321" s="324">
        <v>41760</v>
      </c>
      <c r="D321" s="324">
        <v>28760</v>
      </c>
      <c r="E321" s="324">
        <v>591</v>
      </c>
      <c r="F321" s="324">
        <v>34</v>
      </c>
      <c r="G321" s="324">
        <v>7</v>
      </c>
    </row>
    <row r="322" spans="1:7" x14ac:dyDescent="0.25">
      <c r="A322" s="323">
        <v>971</v>
      </c>
      <c r="B322" s="323" t="s">
        <v>317</v>
      </c>
      <c r="C322" s="324">
        <v>23800</v>
      </c>
      <c r="D322" s="324">
        <v>14940</v>
      </c>
      <c r="E322" s="324">
        <v>862</v>
      </c>
      <c r="F322" s="324">
        <v>3</v>
      </c>
      <c r="G322" s="324">
        <v>2</v>
      </c>
    </row>
    <row r="323" spans="1:7" x14ac:dyDescent="0.25">
      <c r="A323" s="323">
        <v>1904</v>
      </c>
      <c r="B323" s="323" t="s">
        <v>615</v>
      </c>
      <c r="C323" s="324">
        <v>51500</v>
      </c>
      <c r="D323" s="324">
        <v>16910</v>
      </c>
      <c r="E323" s="324">
        <v>1133</v>
      </c>
      <c r="F323" s="324">
        <v>19</v>
      </c>
      <c r="G323" s="324">
        <v>8</v>
      </c>
    </row>
    <row r="324" spans="1:7" x14ac:dyDescent="0.25">
      <c r="A324" s="323">
        <v>617</v>
      </c>
      <c r="B324" s="323" t="s">
        <v>318</v>
      </c>
      <c r="C324" s="324">
        <v>6520</v>
      </c>
      <c r="D324" s="324">
        <v>530</v>
      </c>
      <c r="E324" s="324">
        <v>600</v>
      </c>
      <c r="F324" s="324">
        <v>5</v>
      </c>
      <c r="G324" s="324">
        <v>1</v>
      </c>
    </row>
    <row r="325" spans="1:7" x14ac:dyDescent="0.25">
      <c r="A325" s="323">
        <v>1900</v>
      </c>
      <c r="B325" s="323" t="s">
        <v>953</v>
      </c>
      <c r="C325" s="324">
        <v>85510</v>
      </c>
      <c r="D325" s="324">
        <v>73700</v>
      </c>
      <c r="E325" s="324">
        <v>831</v>
      </c>
      <c r="F325" s="324">
        <v>55</v>
      </c>
      <c r="G325" s="324">
        <v>12</v>
      </c>
    </row>
    <row r="326" spans="1:7" x14ac:dyDescent="0.25">
      <c r="A326" s="323">
        <v>9</v>
      </c>
      <c r="B326" s="323" t="s">
        <v>319</v>
      </c>
      <c r="C326" s="324">
        <v>5330</v>
      </c>
      <c r="D326" s="324">
        <v>580</v>
      </c>
      <c r="E326" s="324">
        <v>349</v>
      </c>
      <c r="F326" s="324">
        <v>9</v>
      </c>
      <c r="G326" s="324">
        <v>1</v>
      </c>
    </row>
    <row r="327" spans="1:7" x14ac:dyDescent="0.25">
      <c r="A327" s="323">
        <v>715</v>
      </c>
      <c r="B327" s="323" t="s">
        <v>320</v>
      </c>
      <c r="C327" s="324">
        <v>55690</v>
      </c>
      <c r="D327" s="324">
        <v>51040</v>
      </c>
      <c r="E327" s="324">
        <v>837</v>
      </c>
      <c r="F327" s="324">
        <v>25</v>
      </c>
      <c r="G327" s="324">
        <v>9</v>
      </c>
    </row>
    <row r="328" spans="1:7" x14ac:dyDescent="0.25">
      <c r="A328" s="323">
        <v>93</v>
      </c>
      <c r="B328" s="323" t="s">
        <v>321</v>
      </c>
      <c r="C328" s="324">
        <v>4800</v>
      </c>
      <c r="D328" s="324">
        <v>1240</v>
      </c>
      <c r="E328" s="324">
        <v>225</v>
      </c>
      <c r="F328" s="324">
        <v>11</v>
      </c>
      <c r="G328" s="324">
        <v>2</v>
      </c>
    </row>
    <row r="329" spans="1:7" x14ac:dyDescent="0.25">
      <c r="A329" s="323">
        <v>448</v>
      </c>
      <c r="B329" s="323" t="s">
        <v>322</v>
      </c>
      <c r="C329" s="324">
        <v>12620</v>
      </c>
      <c r="D329" s="324">
        <v>6600</v>
      </c>
      <c r="E329" s="324">
        <v>439</v>
      </c>
      <c r="F329" s="324">
        <v>23</v>
      </c>
      <c r="G329" s="324">
        <v>5</v>
      </c>
    </row>
    <row r="330" spans="1:7" x14ac:dyDescent="0.25">
      <c r="A330" s="323">
        <v>1525</v>
      </c>
      <c r="B330" s="323" t="s">
        <v>323</v>
      </c>
      <c r="C330" s="324">
        <v>33110</v>
      </c>
      <c r="D330" s="324">
        <v>12540</v>
      </c>
      <c r="E330" s="324">
        <v>1297</v>
      </c>
      <c r="F330" s="324">
        <v>7</v>
      </c>
      <c r="G330" s="324">
        <v>2</v>
      </c>
    </row>
    <row r="331" spans="1:7" x14ac:dyDescent="0.25">
      <c r="A331" s="323">
        <v>716</v>
      </c>
      <c r="B331" s="323" t="s">
        <v>324</v>
      </c>
      <c r="C331" s="324">
        <v>22730</v>
      </c>
      <c r="D331" s="324">
        <v>2650</v>
      </c>
      <c r="E331" s="324">
        <v>451</v>
      </c>
      <c r="F331" s="324">
        <v>11</v>
      </c>
      <c r="G331" s="324">
        <v>7</v>
      </c>
    </row>
    <row r="332" spans="1:7" x14ac:dyDescent="0.25">
      <c r="A332" s="323">
        <v>281</v>
      </c>
      <c r="B332" s="323" t="s">
        <v>325</v>
      </c>
      <c r="C332" s="324">
        <v>49130</v>
      </c>
      <c r="D332" s="324">
        <v>43240</v>
      </c>
      <c r="E332" s="324">
        <v>1377</v>
      </c>
      <c r="F332" s="324">
        <v>3</v>
      </c>
      <c r="G332" s="324">
        <v>2</v>
      </c>
    </row>
    <row r="333" spans="1:7" x14ac:dyDescent="0.25">
      <c r="A333" s="323">
        <v>855</v>
      </c>
      <c r="B333" s="323" t="s">
        <v>326</v>
      </c>
      <c r="C333" s="324">
        <v>233210</v>
      </c>
      <c r="D333" s="324">
        <v>349660</v>
      </c>
      <c r="E333" s="324">
        <v>2532</v>
      </c>
      <c r="F333" s="324">
        <v>5</v>
      </c>
      <c r="G333" s="324">
        <v>3</v>
      </c>
    </row>
    <row r="334" spans="1:7" x14ac:dyDescent="0.25">
      <c r="A334" s="323">
        <v>183</v>
      </c>
      <c r="B334" s="323" t="s">
        <v>327</v>
      </c>
      <c r="C334" s="324">
        <v>15420</v>
      </c>
      <c r="D334" s="324">
        <v>3120</v>
      </c>
      <c r="E334" s="324">
        <v>267</v>
      </c>
      <c r="F334" s="324">
        <v>10</v>
      </c>
      <c r="G334" s="324">
        <v>4</v>
      </c>
    </row>
    <row r="335" spans="1:7" x14ac:dyDescent="0.25">
      <c r="A335" s="323">
        <v>1700</v>
      </c>
      <c r="B335" s="323" t="s">
        <v>328</v>
      </c>
      <c r="C335" s="324">
        <v>32470</v>
      </c>
      <c r="D335" s="324">
        <v>15040</v>
      </c>
      <c r="E335" s="324">
        <v>560</v>
      </c>
      <c r="F335" s="324">
        <v>8</v>
      </c>
      <c r="G335" s="324">
        <v>4</v>
      </c>
    </row>
    <row r="336" spans="1:7" x14ac:dyDescent="0.25">
      <c r="A336" s="323">
        <v>1730</v>
      </c>
      <c r="B336" s="323" t="s">
        <v>329</v>
      </c>
      <c r="C336" s="324">
        <v>26690</v>
      </c>
      <c r="D336" s="324">
        <v>9080</v>
      </c>
      <c r="E336" s="324">
        <v>493</v>
      </c>
      <c r="F336" s="324">
        <v>19</v>
      </c>
      <c r="G336" s="324">
        <v>4</v>
      </c>
    </row>
    <row r="337" spans="1:7" x14ac:dyDescent="0.25">
      <c r="A337" s="323">
        <v>737</v>
      </c>
      <c r="B337" s="323" t="s">
        <v>330</v>
      </c>
      <c r="C337" s="324">
        <v>28990</v>
      </c>
      <c r="D337" s="324">
        <v>11970</v>
      </c>
      <c r="E337" s="324">
        <v>438</v>
      </c>
      <c r="F337" s="324">
        <v>24</v>
      </c>
      <c r="G337" s="324">
        <v>7</v>
      </c>
    </row>
    <row r="338" spans="1:7" x14ac:dyDescent="0.25">
      <c r="A338" s="323">
        <v>282</v>
      </c>
      <c r="B338" s="323" t="s">
        <v>331</v>
      </c>
      <c r="C338" s="324">
        <v>5340</v>
      </c>
      <c r="D338" s="324">
        <v>410</v>
      </c>
      <c r="E338" s="324">
        <v>378</v>
      </c>
      <c r="F338" s="324">
        <v>7</v>
      </c>
      <c r="G338" s="324">
        <v>3</v>
      </c>
    </row>
    <row r="339" spans="1:7" x14ac:dyDescent="0.25">
      <c r="A339" s="323">
        <v>856</v>
      </c>
      <c r="B339" s="323" t="s">
        <v>332</v>
      </c>
      <c r="C339" s="324">
        <v>45300</v>
      </c>
      <c r="D339" s="324">
        <v>43600</v>
      </c>
      <c r="E339" s="324">
        <v>1304</v>
      </c>
      <c r="F339" s="324">
        <v>6</v>
      </c>
      <c r="G339" s="324">
        <v>2</v>
      </c>
    </row>
    <row r="340" spans="1:7" x14ac:dyDescent="0.25">
      <c r="A340" s="323">
        <v>450</v>
      </c>
      <c r="B340" s="323" t="s">
        <v>333</v>
      </c>
      <c r="C340" s="324">
        <v>10140</v>
      </c>
      <c r="D340" s="324">
        <v>1750</v>
      </c>
      <c r="E340" s="324">
        <v>1052</v>
      </c>
      <c r="F340" s="324">
        <v>1</v>
      </c>
      <c r="G340" s="324">
        <v>1</v>
      </c>
    </row>
    <row r="341" spans="1:7" x14ac:dyDescent="0.25">
      <c r="A341" s="323">
        <v>451</v>
      </c>
      <c r="B341" s="323" t="s">
        <v>334</v>
      </c>
      <c r="C341" s="324">
        <v>26780</v>
      </c>
      <c r="D341" s="324">
        <v>7660</v>
      </c>
      <c r="E341" s="324">
        <v>1392</v>
      </c>
      <c r="F341" s="324">
        <v>2</v>
      </c>
      <c r="G341" s="324">
        <v>1</v>
      </c>
    </row>
    <row r="342" spans="1:7" x14ac:dyDescent="0.25">
      <c r="A342" s="323">
        <v>184</v>
      </c>
      <c r="B342" s="323" t="s">
        <v>335</v>
      </c>
      <c r="C342" s="324">
        <v>20000</v>
      </c>
      <c r="D342" s="324">
        <v>13530</v>
      </c>
      <c r="E342" s="324">
        <v>968</v>
      </c>
      <c r="F342" s="324">
        <v>1</v>
      </c>
      <c r="G342" s="324">
        <v>1</v>
      </c>
    </row>
    <row r="343" spans="1:7" x14ac:dyDescent="0.25">
      <c r="A343" s="323">
        <v>344</v>
      </c>
      <c r="B343" s="323" t="s">
        <v>336</v>
      </c>
      <c r="C343" s="324">
        <v>371140</v>
      </c>
      <c r="D343" s="324">
        <v>655420</v>
      </c>
      <c r="E343" s="324">
        <v>3264</v>
      </c>
      <c r="F343" s="324">
        <v>4</v>
      </c>
      <c r="G343" s="324">
        <v>2</v>
      </c>
    </row>
    <row r="344" spans="1:7" x14ac:dyDescent="0.25">
      <c r="A344" s="323">
        <v>1581</v>
      </c>
      <c r="B344" s="323" t="s">
        <v>337</v>
      </c>
      <c r="C344" s="324">
        <v>39610</v>
      </c>
      <c r="D344" s="324">
        <v>8480</v>
      </c>
      <c r="E344" s="324">
        <v>723</v>
      </c>
      <c r="F344" s="324">
        <v>16</v>
      </c>
      <c r="G344" s="324">
        <v>6</v>
      </c>
    </row>
    <row r="345" spans="1:7" x14ac:dyDescent="0.25">
      <c r="A345" s="323">
        <v>981</v>
      </c>
      <c r="B345" s="323" t="s">
        <v>338</v>
      </c>
      <c r="C345" s="324">
        <v>8320</v>
      </c>
      <c r="D345" s="324">
        <v>3110</v>
      </c>
      <c r="E345" s="324">
        <v>951</v>
      </c>
      <c r="F345" s="324">
        <v>6</v>
      </c>
      <c r="G345" s="324">
        <v>2</v>
      </c>
    </row>
    <row r="346" spans="1:7" x14ac:dyDescent="0.25">
      <c r="A346" s="323">
        <v>994</v>
      </c>
      <c r="B346" s="323" t="s">
        <v>339</v>
      </c>
      <c r="C346" s="324">
        <v>13670</v>
      </c>
      <c r="D346" s="324">
        <v>3540</v>
      </c>
      <c r="E346" s="324">
        <v>628</v>
      </c>
      <c r="F346" s="324">
        <v>6</v>
      </c>
      <c r="G346" s="324">
        <v>4</v>
      </c>
    </row>
    <row r="347" spans="1:7" x14ac:dyDescent="0.25">
      <c r="A347" s="323">
        <v>858</v>
      </c>
      <c r="B347" s="323" t="s">
        <v>340</v>
      </c>
      <c r="C347" s="324">
        <v>31420</v>
      </c>
      <c r="D347" s="324">
        <v>23580</v>
      </c>
      <c r="E347" s="324">
        <v>1380</v>
      </c>
      <c r="F347" s="324">
        <v>4</v>
      </c>
      <c r="G347" s="324">
        <v>1</v>
      </c>
    </row>
    <row r="348" spans="1:7" x14ac:dyDescent="0.25">
      <c r="A348" s="323">
        <v>47</v>
      </c>
      <c r="B348" s="323" t="s">
        <v>341</v>
      </c>
      <c r="C348" s="324">
        <v>31540</v>
      </c>
      <c r="D348" s="324">
        <v>31950</v>
      </c>
      <c r="E348" s="324">
        <v>969</v>
      </c>
      <c r="F348" s="324">
        <v>6</v>
      </c>
      <c r="G348" s="324">
        <v>1</v>
      </c>
    </row>
    <row r="349" spans="1:7" x14ac:dyDescent="0.25">
      <c r="A349" s="323">
        <v>345</v>
      </c>
      <c r="B349" s="323" t="s">
        <v>342</v>
      </c>
      <c r="C349" s="324">
        <v>72500</v>
      </c>
      <c r="D349" s="324">
        <v>77130</v>
      </c>
      <c r="E349" s="324">
        <v>2051</v>
      </c>
      <c r="F349" s="324">
        <v>2</v>
      </c>
      <c r="G349" s="324">
        <v>1</v>
      </c>
    </row>
    <row r="350" spans="1:7" x14ac:dyDescent="0.25">
      <c r="A350" s="323">
        <v>717</v>
      </c>
      <c r="B350" s="323" t="s">
        <v>343</v>
      </c>
      <c r="C350" s="324">
        <v>15670</v>
      </c>
      <c r="D350" s="324">
        <v>3240</v>
      </c>
      <c r="E350" s="324">
        <v>319</v>
      </c>
      <c r="F350" s="324">
        <v>14</v>
      </c>
      <c r="G350" s="324">
        <v>10</v>
      </c>
    </row>
    <row r="351" spans="1:7" x14ac:dyDescent="0.25">
      <c r="A351" s="323">
        <v>860</v>
      </c>
      <c r="B351" s="323" t="s">
        <v>344</v>
      </c>
      <c r="C351" s="324">
        <v>35920</v>
      </c>
      <c r="D351" s="324">
        <v>25600</v>
      </c>
      <c r="E351" s="324">
        <v>1001</v>
      </c>
      <c r="F351" s="324">
        <v>9</v>
      </c>
      <c r="G351" s="324">
        <v>2</v>
      </c>
    </row>
    <row r="352" spans="1:7" x14ac:dyDescent="0.25">
      <c r="A352" s="323">
        <v>861</v>
      </c>
      <c r="B352" s="323" t="s">
        <v>345</v>
      </c>
      <c r="C352" s="324">
        <v>44920</v>
      </c>
      <c r="D352" s="324">
        <v>35270</v>
      </c>
      <c r="E352" s="324">
        <v>1655</v>
      </c>
      <c r="F352" s="324">
        <v>3</v>
      </c>
      <c r="G352" s="324">
        <v>1</v>
      </c>
    </row>
    <row r="353" spans="1:7" x14ac:dyDescent="0.25">
      <c r="A353" s="323">
        <v>453</v>
      </c>
      <c r="B353" s="323" t="s">
        <v>346</v>
      </c>
      <c r="C353" s="324">
        <v>67810</v>
      </c>
      <c r="D353" s="324">
        <v>53620</v>
      </c>
      <c r="E353" s="324">
        <v>1767</v>
      </c>
      <c r="F353" s="324">
        <v>4</v>
      </c>
      <c r="G353" s="324">
        <v>1</v>
      </c>
    </row>
    <row r="354" spans="1:7" x14ac:dyDescent="0.25">
      <c r="A354" s="323">
        <v>983</v>
      </c>
      <c r="B354" s="323" t="s">
        <v>347</v>
      </c>
      <c r="C354" s="324">
        <v>108010</v>
      </c>
      <c r="D354" s="324">
        <v>142880</v>
      </c>
      <c r="E354" s="324">
        <v>1583</v>
      </c>
      <c r="F354" s="324">
        <v>14</v>
      </c>
      <c r="G354" s="324">
        <v>3</v>
      </c>
    </row>
    <row r="355" spans="1:7" x14ac:dyDescent="0.25">
      <c r="A355" s="323">
        <v>984</v>
      </c>
      <c r="B355" s="323" t="s">
        <v>348</v>
      </c>
      <c r="C355" s="324">
        <v>45960</v>
      </c>
      <c r="D355" s="324">
        <v>42240</v>
      </c>
      <c r="E355" s="324">
        <v>981</v>
      </c>
      <c r="F355" s="324">
        <v>13</v>
      </c>
      <c r="G355" s="324">
        <v>4</v>
      </c>
    </row>
    <row r="356" spans="1:7" x14ac:dyDescent="0.25">
      <c r="A356" s="323">
        <v>620</v>
      </c>
      <c r="B356" s="323" t="s">
        <v>349</v>
      </c>
      <c r="C356" s="324">
        <v>16260</v>
      </c>
      <c r="D356" s="324">
        <v>3670</v>
      </c>
      <c r="E356" s="324">
        <v>893</v>
      </c>
      <c r="F356" s="324">
        <v>4</v>
      </c>
      <c r="G356" s="324">
        <v>1</v>
      </c>
    </row>
    <row r="357" spans="1:7" x14ac:dyDescent="0.25">
      <c r="A357" s="323">
        <v>622</v>
      </c>
      <c r="B357" s="323" t="s">
        <v>350</v>
      </c>
      <c r="C357" s="324">
        <v>71920</v>
      </c>
      <c r="D357" s="324">
        <v>52530</v>
      </c>
      <c r="E357" s="324">
        <v>2724</v>
      </c>
      <c r="F357" s="324">
        <v>1</v>
      </c>
      <c r="G357" s="324">
        <v>1</v>
      </c>
    </row>
    <row r="358" spans="1:7" x14ac:dyDescent="0.25">
      <c r="A358" s="323">
        <v>48</v>
      </c>
      <c r="B358" s="323" t="s">
        <v>351</v>
      </c>
      <c r="C358" s="324">
        <v>15470</v>
      </c>
      <c r="D358" s="324">
        <v>8840</v>
      </c>
      <c r="E358" s="324">
        <v>342</v>
      </c>
      <c r="F358" s="324">
        <v>14</v>
      </c>
      <c r="G358" s="324">
        <v>3</v>
      </c>
    </row>
    <row r="359" spans="1:7" x14ac:dyDescent="0.25">
      <c r="A359" s="323">
        <v>96</v>
      </c>
      <c r="B359" s="323" t="s">
        <v>352</v>
      </c>
      <c r="C359" s="324">
        <v>1110</v>
      </c>
      <c r="D359" s="324">
        <v>190</v>
      </c>
      <c r="E359" s="324">
        <v>189</v>
      </c>
      <c r="F359" s="324">
        <v>2</v>
      </c>
      <c r="G359" s="324">
        <v>1</v>
      </c>
    </row>
    <row r="360" spans="1:7" x14ac:dyDescent="0.25">
      <c r="A360" s="323">
        <v>718</v>
      </c>
      <c r="B360" s="323" t="s">
        <v>353</v>
      </c>
      <c r="C360" s="324">
        <v>50260</v>
      </c>
      <c r="D360" s="324">
        <v>68210</v>
      </c>
      <c r="E360" s="324">
        <v>1853</v>
      </c>
      <c r="F360" s="324">
        <v>3</v>
      </c>
      <c r="G360" s="324">
        <v>1</v>
      </c>
    </row>
    <row r="361" spans="1:7" x14ac:dyDescent="0.25">
      <c r="A361" s="323">
        <v>623</v>
      </c>
      <c r="B361" s="323" t="s">
        <v>354</v>
      </c>
      <c r="C361" s="324">
        <v>5890</v>
      </c>
      <c r="D361" s="324">
        <v>230</v>
      </c>
      <c r="E361" s="324">
        <v>411</v>
      </c>
      <c r="F361" s="324">
        <v>8</v>
      </c>
      <c r="G361" s="324">
        <v>2</v>
      </c>
    </row>
    <row r="362" spans="1:7" x14ac:dyDescent="0.25">
      <c r="A362" s="323">
        <v>986</v>
      </c>
      <c r="B362" s="323" t="s">
        <v>355</v>
      </c>
      <c r="C362" s="324">
        <v>8370</v>
      </c>
      <c r="D362" s="324">
        <v>1150</v>
      </c>
      <c r="E362" s="324">
        <v>512</v>
      </c>
      <c r="F362" s="324">
        <v>6</v>
      </c>
      <c r="G362" s="324">
        <v>3</v>
      </c>
    </row>
    <row r="363" spans="1:7" x14ac:dyDescent="0.25">
      <c r="A363" s="323">
        <v>626</v>
      </c>
      <c r="B363" s="323" t="s">
        <v>356</v>
      </c>
      <c r="C363" s="324">
        <v>19590</v>
      </c>
      <c r="D363" s="324">
        <v>4930</v>
      </c>
      <c r="E363" s="324">
        <v>1781</v>
      </c>
      <c r="F363" s="324">
        <v>1</v>
      </c>
      <c r="G363" s="324">
        <v>1</v>
      </c>
    </row>
    <row r="364" spans="1:7" x14ac:dyDescent="0.25">
      <c r="A364" s="323">
        <v>285</v>
      </c>
      <c r="B364" s="323" t="s">
        <v>357</v>
      </c>
      <c r="C364" s="324">
        <v>17180</v>
      </c>
      <c r="D364" s="324">
        <v>5880</v>
      </c>
      <c r="E364" s="324">
        <v>565</v>
      </c>
      <c r="F364" s="324">
        <v>15</v>
      </c>
      <c r="G364" s="324">
        <v>3</v>
      </c>
    </row>
    <row r="365" spans="1:7" x14ac:dyDescent="0.25">
      <c r="A365" s="323">
        <v>865</v>
      </c>
      <c r="B365" s="323" t="s">
        <v>358</v>
      </c>
      <c r="C365" s="324">
        <v>24890</v>
      </c>
      <c r="D365" s="324">
        <v>13390</v>
      </c>
      <c r="E365" s="324">
        <v>1237</v>
      </c>
      <c r="F365" s="324">
        <v>3</v>
      </c>
      <c r="G365" s="324">
        <v>1</v>
      </c>
    </row>
    <row r="366" spans="1:7" x14ac:dyDescent="0.25">
      <c r="A366" s="323">
        <v>866</v>
      </c>
      <c r="B366" s="323" t="s">
        <v>359</v>
      </c>
      <c r="C366" s="324">
        <v>13930</v>
      </c>
      <c r="D366" s="324">
        <v>4570</v>
      </c>
      <c r="E366" s="324">
        <v>734</v>
      </c>
      <c r="F366" s="324">
        <v>1</v>
      </c>
      <c r="G366" s="324">
        <v>1</v>
      </c>
    </row>
    <row r="367" spans="1:7" x14ac:dyDescent="0.25">
      <c r="A367" s="323">
        <v>867</v>
      </c>
      <c r="B367" s="323" t="s">
        <v>360</v>
      </c>
      <c r="C367" s="324">
        <v>49810</v>
      </c>
      <c r="D367" s="324">
        <v>39720</v>
      </c>
      <c r="E367" s="324">
        <v>1220</v>
      </c>
      <c r="F367" s="324">
        <v>3</v>
      </c>
      <c r="G367" s="324">
        <v>2</v>
      </c>
    </row>
    <row r="368" spans="1:7" x14ac:dyDescent="0.25">
      <c r="A368" s="323">
        <v>627</v>
      </c>
      <c r="B368" s="323" t="s">
        <v>361</v>
      </c>
      <c r="C368" s="324">
        <v>23270</v>
      </c>
      <c r="D368" s="324">
        <v>6770</v>
      </c>
      <c r="E368" s="324">
        <v>1428</v>
      </c>
      <c r="F368" s="324">
        <v>3</v>
      </c>
      <c r="G368" s="324">
        <v>1</v>
      </c>
    </row>
    <row r="369" spans="1:7" x14ac:dyDescent="0.25">
      <c r="A369" s="323">
        <v>289</v>
      </c>
      <c r="B369" s="323" t="s">
        <v>362</v>
      </c>
      <c r="C369" s="324">
        <v>40230</v>
      </c>
      <c r="D369" s="324">
        <v>35130</v>
      </c>
      <c r="E369" s="324">
        <v>2022</v>
      </c>
      <c r="F369" s="324">
        <v>2</v>
      </c>
      <c r="G369" s="324">
        <v>1</v>
      </c>
    </row>
    <row r="370" spans="1:7" x14ac:dyDescent="0.25">
      <c r="A370" s="323">
        <v>629</v>
      </c>
      <c r="B370" s="323" t="s">
        <v>363</v>
      </c>
      <c r="C370" s="324">
        <v>20170</v>
      </c>
      <c r="D370" s="324">
        <v>5010</v>
      </c>
      <c r="E370" s="324">
        <v>1422</v>
      </c>
      <c r="F370" s="324">
        <v>2</v>
      </c>
      <c r="G370" s="324">
        <v>1</v>
      </c>
    </row>
    <row r="371" spans="1:7" x14ac:dyDescent="0.25">
      <c r="A371" s="323">
        <v>852</v>
      </c>
      <c r="B371" s="323" t="s">
        <v>364</v>
      </c>
      <c r="C371" s="324">
        <v>9210</v>
      </c>
      <c r="D371" s="324">
        <v>660</v>
      </c>
      <c r="E371" s="324">
        <v>651</v>
      </c>
      <c r="F371" s="324">
        <v>10</v>
      </c>
      <c r="G371" s="324">
        <v>4</v>
      </c>
    </row>
    <row r="372" spans="1:7" x14ac:dyDescent="0.25">
      <c r="A372" s="323">
        <v>988</v>
      </c>
      <c r="B372" s="323" t="s">
        <v>365</v>
      </c>
      <c r="C372" s="324">
        <v>52630</v>
      </c>
      <c r="D372" s="324">
        <v>53620</v>
      </c>
      <c r="E372" s="324">
        <v>1242</v>
      </c>
      <c r="F372" s="324">
        <v>8</v>
      </c>
      <c r="G372" s="324">
        <v>3</v>
      </c>
    </row>
    <row r="373" spans="1:7" x14ac:dyDescent="0.25">
      <c r="A373" s="323">
        <v>457</v>
      </c>
      <c r="B373" s="323" t="s">
        <v>366</v>
      </c>
      <c r="C373" s="324">
        <v>14120</v>
      </c>
      <c r="D373" s="324">
        <v>2140</v>
      </c>
      <c r="E373" s="324">
        <v>1650</v>
      </c>
      <c r="F373" s="324">
        <v>4</v>
      </c>
      <c r="G373" s="324">
        <v>1</v>
      </c>
    </row>
    <row r="374" spans="1:7" x14ac:dyDescent="0.25">
      <c r="A374" s="323">
        <v>870</v>
      </c>
      <c r="B374" s="323" t="s">
        <v>367</v>
      </c>
      <c r="C374" s="324">
        <v>21490</v>
      </c>
      <c r="D374" s="324">
        <v>2740</v>
      </c>
      <c r="E374" s="324">
        <v>594</v>
      </c>
      <c r="F374" s="324">
        <v>10</v>
      </c>
      <c r="G374" s="324">
        <v>5</v>
      </c>
    </row>
    <row r="375" spans="1:7" x14ac:dyDescent="0.25">
      <c r="A375" s="323">
        <v>668</v>
      </c>
      <c r="B375" s="323" t="s">
        <v>368</v>
      </c>
      <c r="C375" s="324">
        <v>13640</v>
      </c>
      <c r="D375" s="324">
        <v>2180</v>
      </c>
      <c r="E375" s="324">
        <v>369</v>
      </c>
      <c r="F375" s="324">
        <v>11</v>
      </c>
      <c r="G375" s="324">
        <v>5</v>
      </c>
    </row>
    <row r="376" spans="1:7" x14ac:dyDescent="0.25">
      <c r="A376" s="323">
        <v>1701</v>
      </c>
      <c r="B376" s="323" t="s">
        <v>369</v>
      </c>
      <c r="C376" s="324">
        <v>16110</v>
      </c>
      <c r="D376" s="324">
        <v>2430</v>
      </c>
      <c r="E376" s="324">
        <v>203</v>
      </c>
      <c r="F376" s="324">
        <v>29</v>
      </c>
      <c r="G376" s="324">
        <v>4</v>
      </c>
    </row>
    <row r="377" spans="1:7" x14ac:dyDescent="0.25">
      <c r="A377" s="323">
        <v>293</v>
      </c>
      <c r="B377" s="323" t="s">
        <v>370</v>
      </c>
      <c r="C377" s="324">
        <v>13190</v>
      </c>
      <c r="D377" s="324">
        <v>4790</v>
      </c>
      <c r="E377" s="324">
        <v>1120</v>
      </c>
      <c r="F377" s="324">
        <v>1</v>
      </c>
      <c r="G377" s="324">
        <v>1</v>
      </c>
    </row>
    <row r="378" spans="1:7" x14ac:dyDescent="0.25">
      <c r="A378" s="323">
        <v>1783</v>
      </c>
      <c r="B378" s="323" t="s">
        <v>371</v>
      </c>
      <c r="C378" s="324">
        <v>97780</v>
      </c>
      <c r="D378" s="324">
        <v>70210</v>
      </c>
      <c r="E378" s="324">
        <v>1335</v>
      </c>
      <c r="F378" s="324">
        <v>6</v>
      </c>
      <c r="G378" s="324">
        <v>2</v>
      </c>
    </row>
    <row r="379" spans="1:7" x14ac:dyDescent="0.25">
      <c r="A379" s="323">
        <v>98</v>
      </c>
      <c r="B379" s="323" t="s">
        <v>372</v>
      </c>
      <c r="C379" s="324">
        <v>25400</v>
      </c>
      <c r="D379" s="324">
        <v>17060</v>
      </c>
      <c r="E379" s="324">
        <v>622</v>
      </c>
      <c r="F379" s="324">
        <v>20</v>
      </c>
      <c r="G379" s="324">
        <v>2</v>
      </c>
    </row>
    <row r="380" spans="1:7" x14ac:dyDescent="0.25">
      <c r="A380" s="323">
        <v>614</v>
      </c>
      <c r="B380" s="323" t="s">
        <v>373</v>
      </c>
      <c r="C380" s="324">
        <v>10980</v>
      </c>
      <c r="D380" s="324">
        <v>820</v>
      </c>
      <c r="E380" s="324">
        <v>617</v>
      </c>
      <c r="F380" s="324">
        <v>6</v>
      </c>
      <c r="G380" s="324">
        <v>2</v>
      </c>
    </row>
    <row r="381" spans="1:7" x14ac:dyDescent="0.25">
      <c r="A381" s="323">
        <v>189</v>
      </c>
      <c r="B381" s="323" t="s">
        <v>374</v>
      </c>
      <c r="C381" s="324">
        <v>20910</v>
      </c>
      <c r="D381" s="324">
        <v>10210</v>
      </c>
      <c r="E381" s="324">
        <v>670</v>
      </c>
      <c r="F381" s="324">
        <v>9</v>
      </c>
      <c r="G381" s="324">
        <v>2</v>
      </c>
    </row>
    <row r="382" spans="1:7" x14ac:dyDescent="0.25">
      <c r="A382" s="323">
        <v>296</v>
      </c>
      <c r="B382" s="323" t="s">
        <v>375</v>
      </c>
      <c r="C382" s="324">
        <v>42190</v>
      </c>
      <c r="D382" s="324">
        <v>34560</v>
      </c>
      <c r="E382" s="324">
        <v>1179</v>
      </c>
      <c r="F382" s="324">
        <v>7</v>
      </c>
      <c r="G382" s="324">
        <v>2</v>
      </c>
    </row>
    <row r="383" spans="1:7" x14ac:dyDescent="0.25">
      <c r="A383" s="323">
        <v>1696</v>
      </c>
      <c r="B383" s="323" t="s">
        <v>376</v>
      </c>
      <c r="C383" s="324">
        <v>13520</v>
      </c>
      <c r="D383" s="324">
        <v>960</v>
      </c>
      <c r="E383" s="324">
        <v>566</v>
      </c>
      <c r="F383" s="324">
        <v>13</v>
      </c>
      <c r="G383" s="324">
        <v>4</v>
      </c>
    </row>
    <row r="384" spans="1:7" x14ac:dyDescent="0.25">
      <c r="A384" s="323">
        <v>352</v>
      </c>
      <c r="B384" s="323" t="s">
        <v>377</v>
      </c>
      <c r="C384" s="324">
        <v>22360</v>
      </c>
      <c r="D384" s="324">
        <v>7410</v>
      </c>
      <c r="E384" s="324">
        <v>1105</v>
      </c>
      <c r="F384" s="324">
        <v>3</v>
      </c>
      <c r="G384" s="324">
        <v>3</v>
      </c>
    </row>
    <row r="385" spans="1:7" x14ac:dyDescent="0.25">
      <c r="A385" s="323">
        <v>53</v>
      </c>
      <c r="B385" s="323" t="s">
        <v>378</v>
      </c>
      <c r="C385" s="324">
        <v>11500</v>
      </c>
      <c r="D385" s="324">
        <v>2280</v>
      </c>
      <c r="E385" s="324">
        <v>408</v>
      </c>
      <c r="F385" s="324">
        <v>9</v>
      </c>
      <c r="G385" s="324">
        <v>3</v>
      </c>
    </row>
    <row r="386" spans="1:7" x14ac:dyDescent="0.25">
      <c r="A386" s="323">
        <v>294</v>
      </c>
      <c r="B386" s="323" t="s">
        <v>379</v>
      </c>
      <c r="C386" s="324">
        <v>29600</v>
      </c>
      <c r="D386" s="324">
        <v>28690</v>
      </c>
      <c r="E386" s="324">
        <v>1148</v>
      </c>
      <c r="F386" s="324">
        <v>9</v>
      </c>
      <c r="G386" s="324">
        <v>1</v>
      </c>
    </row>
    <row r="387" spans="1:7" x14ac:dyDescent="0.25">
      <c r="A387" s="323">
        <v>873</v>
      </c>
      <c r="B387" s="323" t="s">
        <v>380</v>
      </c>
      <c r="C387" s="324">
        <v>19730</v>
      </c>
      <c r="D387" s="324">
        <v>5620</v>
      </c>
      <c r="E387" s="324">
        <v>627</v>
      </c>
      <c r="F387" s="324">
        <v>6</v>
      </c>
      <c r="G387" s="324">
        <v>4</v>
      </c>
    </row>
    <row r="388" spans="1:7" x14ac:dyDescent="0.25">
      <c r="A388" s="323">
        <v>632</v>
      </c>
      <c r="B388" s="323" t="s">
        <v>381</v>
      </c>
      <c r="C388" s="324">
        <v>48670</v>
      </c>
      <c r="D388" s="324">
        <v>21140</v>
      </c>
      <c r="E388" s="324">
        <v>1286</v>
      </c>
      <c r="F388" s="324">
        <v>9</v>
      </c>
      <c r="G388" s="324">
        <v>4</v>
      </c>
    </row>
    <row r="389" spans="1:7" x14ac:dyDescent="0.25">
      <c r="A389" s="323">
        <v>880</v>
      </c>
      <c r="B389" s="323" t="s">
        <v>382</v>
      </c>
      <c r="C389" s="324">
        <v>9320</v>
      </c>
      <c r="D389" s="324">
        <v>1130</v>
      </c>
      <c r="E389" s="324">
        <v>1368</v>
      </c>
      <c r="F389" s="324">
        <v>7</v>
      </c>
      <c r="G389" s="324">
        <v>1</v>
      </c>
    </row>
    <row r="390" spans="1:7" x14ac:dyDescent="0.25">
      <c r="A390" s="323">
        <v>351</v>
      </c>
      <c r="B390" s="323" t="s">
        <v>383</v>
      </c>
      <c r="C390" s="324">
        <v>10840</v>
      </c>
      <c r="D390" s="324">
        <v>2460</v>
      </c>
      <c r="E390" s="324">
        <v>906</v>
      </c>
      <c r="F390" s="324">
        <v>1</v>
      </c>
      <c r="G390" s="324">
        <v>1</v>
      </c>
    </row>
    <row r="391" spans="1:7" x14ac:dyDescent="0.25">
      <c r="A391" s="323">
        <v>874</v>
      </c>
      <c r="B391" s="323" t="s">
        <v>384</v>
      </c>
      <c r="C391" s="324">
        <v>10930</v>
      </c>
      <c r="D391" s="324">
        <v>570</v>
      </c>
      <c r="E391" s="324">
        <v>334</v>
      </c>
      <c r="F391" s="324">
        <v>8</v>
      </c>
      <c r="G391" s="324">
        <v>4</v>
      </c>
    </row>
    <row r="392" spans="1:7" x14ac:dyDescent="0.25">
      <c r="A392" s="323">
        <v>479</v>
      </c>
      <c r="B392" s="323" t="s">
        <v>385</v>
      </c>
      <c r="C392" s="324">
        <v>161450</v>
      </c>
      <c r="D392" s="324">
        <v>173380</v>
      </c>
      <c r="E392" s="324">
        <v>1958</v>
      </c>
      <c r="F392" s="324">
        <v>7</v>
      </c>
      <c r="G392" s="324">
        <v>3</v>
      </c>
    </row>
    <row r="393" spans="1:7" x14ac:dyDescent="0.25">
      <c r="A393" s="323">
        <v>297</v>
      </c>
      <c r="B393" s="323" t="s">
        <v>386</v>
      </c>
      <c r="C393" s="324">
        <v>23600</v>
      </c>
      <c r="D393" s="324">
        <v>4500</v>
      </c>
      <c r="E393" s="324">
        <v>628</v>
      </c>
      <c r="F393" s="324">
        <v>11</v>
      </c>
      <c r="G393" s="324">
        <v>5</v>
      </c>
    </row>
    <row r="394" spans="1:7" x14ac:dyDescent="0.25">
      <c r="A394" s="323">
        <v>473</v>
      </c>
      <c r="B394" s="323" t="s">
        <v>387</v>
      </c>
      <c r="C394" s="324">
        <v>13040</v>
      </c>
      <c r="D394" s="324">
        <v>2110</v>
      </c>
      <c r="E394" s="324">
        <v>1787</v>
      </c>
      <c r="F394" s="324">
        <v>2</v>
      </c>
      <c r="G394" s="324">
        <v>2</v>
      </c>
    </row>
    <row r="395" spans="1:7" x14ac:dyDescent="0.25">
      <c r="A395" s="323">
        <v>707</v>
      </c>
      <c r="B395" s="323" t="s">
        <v>388</v>
      </c>
      <c r="C395" s="324">
        <v>8830</v>
      </c>
      <c r="D395" s="324">
        <v>310</v>
      </c>
      <c r="E395" s="324">
        <v>282</v>
      </c>
      <c r="F395" s="324">
        <v>10</v>
      </c>
      <c r="G395" s="324">
        <v>3</v>
      </c>
    </row>
    <row r="396" spans="1:7" x14ac:dyDescent="0.25">
      <c r="A396" s="323">
        <v>478</v>
      </c>
      <c r="B396" s="323" t="s">
        <v>389</v>
      </c>
      <c r="C396" s="324">
        <v>3240</v>
      </c>
      <c r="D396" s="324">
        <v>90</v>
      </c>
      <c r="E396" s="324">
        <v>251</v>
      </c>
      <c r="F396" s="324">
        <v>11</v>
      </c>
      <c r="G396" s="324">
        <v>1</v>
      </c>
    </row>
    <row r="397" spans="1:7" x14ac:dyDescent="0.25">
      <c r="A397" s="323">
        <v>50</v>
      </c>
      <c r="B397" s="323" t="s">
        <v>390</v>
      </c>
      <c r="C397" s="324">
        <v>20500</v>
      </c>
      <c r="D397" s="324">
        <v>9770</v>
      </c>
      <c r="E397" s="324">
        <v>792</v>
      </c>
      <c r="F397" s="324">
        <v>6</v>
      </c>
      <c r="G397" s="324">
        <v>3</v>
      </c>
    </row>
    <row r="398" spans="1:7" x14ac:dyDescent="0.25">
      <c r="A398" s="323">
        <v>355</v>
      </c>
      <c r="B398" s="323" t="s">
        <v>391</v>
      </c>
      <c r="C398" s="324">
        <v>63000</v>
      </c>
      <c r="D398" s="324">
        <v>47060</v>
      </c>
      <c r="E398" s="324">
        <v>1525</v>
      </c>
      <c r="F398" s="324">
        <v>5</v>
      </c>
      <c r="G398" s="324">
        <v>3</v>
      </c>
    </row>
    <row r="399" spans="1:7" x14ac:dyDescent="0.25">
      <c r="A399" s="323">
        <v>299</v>
      </c>
      <c r="B399" s="323" t="s">
        <v>392</v>
      </c>
      <c r="C399" s="324">
        <v>32030</v>
      </c>
      <c r="D399" s="324">
        <v>22900</v>
      </c>
      <c r="E399" s="324">
        <v>1253</v>
      </c>
      <c r="F399" s="324">
        <v>7</v>
      </c>
      <c r="G399" s="324">
        <v>4</v>
      </c>
    </row>
    <row r="400" spans="1:7" x14ac:dyDescent="0.25">
      <c r="A400" s="323">
        <v>637</v>
      </c>
      <c r="B400" s="323" t="s">
        <v>394</v>
      </c>
      <c r="C400" s="324">
        <v>133220</v>
      </c>
      <c r="D400" s="324">
        <v>135820</v>
      </c>
      <c r="E400" s="324">
        <v>2415</v>
      </c>
      <c r="F400" s="324">
        <v>1</v>
      </c>
      <c r="G400" s="324">
        <v>1</v>
      </c>
    </row>
    <row r="401" spans="1:7" x14ac:dyDescent="0.25">
      <c r="A401" s="323">
        <v>638</v>
      </c>
      <c r="B401" s="323" t="s">
        <v>395</v>
      </c>
      <c r="C401" s="324">
        <v>3890</v>
      </c>
      <c r="D401" s="324">
        <v>160</v>
      </c>
      <c r="E401" s="324">
        <v>684</v>
      </c>
      <c r="F401" s="324">
        <v>4</v>
      </c>
      <c r="G401" s="324">
        <v>2</v>
      </c>
    </row>
    <row r="402" spans="1:7" x14ac:dyDescent="0.25">
      <c r="A402" s="323">
        <v>56</v>
      </c>
      <c r="B402" s="323" t="s">
        <v>396</v>
      </c>
      <c r="C402" s="324">
        <v>15610</v>
      </c>
      <c r="D402" s="324">
        <v>3550</v>
      </c>
      <c r="E402" s="324">
        <v>381</v>
      </c>
      <c r="F402" s="324">
        <v>12</v>
      </c>
      <c r="G402" s="324">
        <v>4</v>
      </c>
    </row>
    <row r="403" spans="1:7" x14ac:dyDescent="0.25">
      <c r="A403" s="323">
        <v>1892</v>
      </c>
      <c r="B403" s="323" t="s">
        <v>561</v>
      </c>
      <c r="C403" s="324">
        <v>28220</v>
      </c>
      <c r="D403" s="324">
        <v>4150</v>
      </c>
      <c r="E403" s="324">
        <v>1161</v>
      </c>
      <c r="F403" s="324">
        <v>12</v>
      </c>
      <c r="G403" s="324">
        <v>4</v>
      </c>
    </row>
    <row r="404" spans="1:7" x14ac:dyDescent="0.25">
      <c r="A404" s="323">
        <v>879</v>
      </c>
      <c r="B404" s="323" t="s">
        <v>397</v>
      </c>
      <c r="C404" s="324">
        <v>17800</v>
      </c>
      <c r="D404" s="324">
        <v>4840</v>
      </c>
      <c r="E404" s="324">
        <v>503</v>
      </c>
      <c r="F404" s="324">
        <v>6</v>
      </c>
      <c r="G404" s="324">
        <v>2</v>
      </c>
    </row>
    <row r="405" spans="1:7" x14ac:dyDescent="0.25">
      <c r="A405" s="323">
        <v>301</v>
      </c>
      <c r="B405" s="323" t="s">
        <v>398</v>
      </c>
      <c r="C405" s="324">
        <v>53650</v>
      </c>
      <c r="D405" s="324">
        <v>60290</v>
      </c>
      <c r="E405" s="324">
        <v>1574</v>
      </c>
      <c r="F405" s="324">
        <v>1</v>
      </c>
      <c r="G405" s="324">
        <v>1</v>
      </c>
    </row>
    <row r="406" spans="1:7" x14ac:dyDescent="0.25">
      <c r="A406" s="323">
        <v>1896</v>
      </c>
      <c r="B406" s="323" t="s">
        <v>399</v>
      </c>
      <c r="C406" s="324">
        <v>19880</v>
      </c>
      <c r="D406" s="324">
        <v>7380</v>
      </c>
      <c r="E406" s="324">
        <v>677</v>
      </c>
      <c r="F406" s="324">
        <v>4</v>
      </c>
      <c r="G406" s="324">
        <v>3</v>
      </c>
    </row>
    <row r="407" spans="1:7" x14ac:dyDescent="0.25">
      <c r="A407" s="323">
        <v>642</v>
      </c>
      <c r="B407" s="323" t="s">
        <v>400</v>
      </c>
      <c r="C407" s="324">
        <v>42740</v>
      </c>
      <c r="D407" s="324">
        <v>22690</v>
      </c>
      <c r="E407" s="324">
        <v>2014</v>
      </c>
      <c r="F407" s="324">
        <v>3</v>
      </c>
      <c r="G407" s="324">
        <v>2</v>
      </c>
    </row>
    <row r="408" spans="1:7" x14ac:dyDescent="0.25">
      <c r="A408" s="323">
        <v>193</v>
      </c>
      <c r="B408" s="323" t="s">
        <v>401</v>
      </c>
      <c r="C408" s="324">
        <v>136540</v>
      </c>
      <c r="D408" s="324">
        <v>230390</v>
      </c>
      <c r="E408" s="324">
        <v>1931</v>
      </c>
      <c r="F408" s="324">
        <v>5</v>
      </c>
      <c r="G408" s="324">
        <v>1</v>
      </c>
    </row>
    <row r="409" spans="1:7" x14ac:dyDescent="0.25">
      <c r="A409" s="325"/>
      <c r="B409" s="321"/>
    </row>
    <row r="410" spans="1:7" x14ac:dyDescent="0.25">
      <c r="A410" s="325"/>
      <c r="B410" s="321"/>
    </row>
    <row r="411" spans="1:7" x14ac:dyDescent="0.25">
      <c r="A411" s="325"/>
      <c r="B411" s="321"/>
    </row>
    <row r="412" spans="1:7" x14ac:dyDescent="0.25">
      <c r="A412" s="325"/>
      <c r="B412" s="321"/>
    </row>
    <row r="413" spans="1:7" x14ac:dyDescent="0.25">
      <c r="A413" s="325"/>
      <c r="B413" s="321"/>
    </row>
    <row r="414" spans="1:7" x14ac:dyDescent="0.25">
      <c r="A414" s="325"/>
      <c r="B414" s="321"/>
    </row>
    <row r="415" spans="1:7" x14ac:dyDescent="0.25">
      <c r="A415" s="325"/>
      <c r="B415" s="321"/>
    </row>
    <row r="416" spans="1:7" x14ac:dyDescent="0.25">
      <c r="A416" s="325"/>
      <c r="B416" s="321"/>
    </row>
    <row r="417" spans="1:2" x14ac:dyDescent="0.25">
      <c r="A417" s="325"/>
      <c r="B417" s="321"/>
    </row>
    <row r="418" spans="1:2" x14ac:dyDescent="0.25">
      <c r="A418" s="325"/>
      <c r="B418" s="321"/>
    </row>
    <row r="419" spans="1:2" x14ac:dyDescent="0.25">
      <c r="A419" s="325"/>
      <c r="B419" s="321"/>
    </row>
    <row r="420" spans="1:2" x14ac:dyDescent="0.25">
      <c r="A420" s="325"/>
      <c r="B420" s="321"/>
    </row>
  </sheetData>
  <sortState ref="A6:G408">
    <sortCondition ref="B6:B4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P579"/>
  <sheetViews>
    <sheetView tabSelected="1" zoomScale="83" zoomScaleNormal="83" zoomScaleSheetLayoutView="85" workbookViewId="0">
      <selection activeCell="B2" sqref="B2"/>
    </sheetView>
  </sheetViews>
  <sheetFormatPr defaultColWidth="9.109375" defaultRowHeight="12" customHeight="1" x14ac:dyDescent="0.3"/>
  <cols>
    <col min="1" max="1" width="1.5546875" style="107" customWidth="1"/>
    <col min="2" max="2" width="2.6640625" style="107" customWidth="1"/>
    <col min="3" max="3" width="4.6640625" style="108" customWidth="1"/>
    <col min="4" max="4" width="35.88671875" style="107" customWidth="1"/>
    <col min="5" max="5" width="2.6640625" style="107" customWidth="1"/>
    <col min="6" max="6" width="12.6640625" style="108" customWidth="1"/>
    <col min="7" max="7" width="1.6640625" style="108" customWidth="1"/>
    <col min="8" max="8" width="12.6640625" style="108" customWidth="1"/>
    <col min="9" max="9" width="1.6640625" style="108" customWidth="1"/>
    <col min="10" max="11" width="16" style="108" customWidth="1"/>
    <col min="12" max="12" width="16.44140625" style="108" customWidth="1"/>
    <col min="13" max="14" width="2.6640625" style="107" customWidth="1"/>
    <col min="15" max="15" width="4.6640625" style="108" customWidth="1"/>
    <col min="16" max="16" width="12.6640625" style="108" customWidth="1"/>
    <col min="17" max="17" width="1.6640625" style="108" customWidth="1"/>
    <col min="18" max="18" width="12.6640625" style="108" customWidth="1"/>
    <col min="19" max="19" width="1.6640625" style="108" customWidth="1"/>
    <col min="20" max="20" width="16" style="108" customWidth="1"/>
    <col min="21" max="21" width="13.6640625" style="108" customWidth="1"/>
    <col min="22" max="22" width="15.5546875" style="108" customWidth="1"/>
    <col min="23" max="24" width="2.6640625" style="107" customWidth="1"/>
    <col min="25" max="30" width="16.88671875" style="107" customWidth="1"/>
    <col min="31" max="31" width="6.44140625" style="109" customWidth="1"/>
    <col min="32" max="32" width="10.88671875" style="110" customWidth="1"/>
    <col min="33" max="33" width="10.88671875" style="108" customWidth="1"/>
    <col min="34" max="35" width="10.88671875" style="107" customWidth="1"/>
    <col min="36" max="50" width="16.88671875" style="107" customWidth="1"/>
    <col min="51" max="16384" width="9.109375" style="107"/>
  </cols>
  <sheetData>
    <row r="2" spans="2:31" ht="12" customHeight="1" x14ac:dyDescent="0.3">
      <c r="B2" s="127"/>
      <c r="C2" s="128"/>
      <c r="D2" s="129"/>
      <c r="E2" s="129"/>
      <c r="F2" s="128"/>
      <c r="G2" s="128"/>
      <c r="H2" s="128"/>
      <c r="I2" s="128"/>
      <c r="J2" s="128"/>
      <c r="K2" s="128"/>
      <c r="L2" s="128"/>
      <c r="M2" s="129"/>
      <c r="N2" s="129"/>
      <c r="O2" s="128"/>
      <c r="P2" s="128"/>
      <c r="Q2" s="128"/>
      <c r="R2" s="128"/>
      <c r="S2" s="128"/>
      <c r="T2" s="128"/>
      <c r="U2" s="128"/>
      <c r="V2" s="128"/>
      <c r="W2" s="129"/>
      <c r="X2" s="130"/>
    </row>
    <row r="3" spans="2:31" ht="13.8" x14ac:dyDescent="0.3">
      <c r="B3" s="131"/>
      <c r="C3" s="132"/>
      <c r="D3" s="133"/>
      <c r="E3" s="133"/>
      <c r="F3" s="132"/>
      <c r="G3" s="132"/>
      <c r="H3" s="132"/>
      <c r="I3" s="132"/>
      <c r="J3" s="190"/>
      <c r="K3" s="132"/>
      <c r="L3" s="132"/>
      <c r="M3" s="133"/>
      <c r="N3" s="133"/>
      <c r="O3" s="132"/>
      <c r="P3" s="132"/>
      <c r="Q3" s="132"/>
      <c r="R3" s="132"/>
      <c r="S3" s="132"/>
      <c r="T3" s="132"/>
      <c r="U3" s="132"/>
      <c r="V3" s="132"/>
      <c r="W3" s="133"/>
      <c r="X3" s="134"/>
    </row>
    <row r="4" spans="2:31" ht="18" x14ac:dyDescent="0.35">
      <c r="B4" s="131"/>
      <c r="C4" s="212" t="s">
        <v>516</v>
      </c>
      <c r="D4" s="133"/>
      <c r="E4" s="133"/>
      <c r="F4" s="132"/>
      <c r="G4" s="132"/>
      <c r="H4" s="132"/>
      <c r="I4" s="132"/>
      <c r="J4" s="190"/>
      <c r="K4" s="132"/>
      <c r="L4" s="191"/>
      <c r="M4" s="133"/>
      <c r="N4" s="133"/>
      <c r="O4" s="132"/>
      <c r="P4" s="132"/>
      <c r="Q4" s="132"/>
      <c r="R4" s="132"/>
      <c r="S4" s="132"/>
      <c r="T4" s="132"/>
      <c r="U4" s="132"/>
      <c r="V4" s="145"/>
      <c r="W4" s="133"/>
      <c r="X4" s="135"/>
    </row>
    <row r="5" spans="2:31" ht="12" customHeight="1" x14ac:dyDescent="0.3">
      <c r="B5" s="131"/>
      <c r="C5" s="132"/>
      <c r="D5" s="133"/>
      <c r="E5" s="133"/>
      <c r="F5" s="132"/>
      <c r="G5" s="132"/>
      <c r="H5" s="132"/>
      <c r="I5" s="132"/>
      <c r="J5" s="190"/>
      <c r="K5" s="132"/>
      <c r="L5" s="191"/>
      <c r="M5" s="133"/>
      <c r="N5" s="133"/>
      <c r="O5" s="132"/>
      <c r="P5" s="132"/>
      <c r="Q5" s="132"/>
      <c r="R5" s="132"/>
      <c r="S5" s="132"/>
      <c r="T5" s="132"/>
      <c r="U5" s="132"/>
      <c r="V5" s="145"/>
      <c r="W5" s="133"/>
      <c r="X5" s="135"/>
    </row>
    <row r="6" spans="2:31" ht="12" customHeight="1" x14ac:dyDescent="0.3">
      <c r="B6" s="131"/>
      <c r="C6" s="132"/>
      <c r="D6" s="133"/>
      <c r="E6" s="133"/>
      <c r="F6" s="132"/>
      <c r="G6" s="132"/>
      <c r="H6" s="132"/>
      <c r="I6" s="132"/>
      <c r="J6" s="132"/>
      <c r="K6" s="132"/>
      <c r="L6" s="132"/>
      <c r="M6" s="133"/>
      <c r="N6" s="133"/>
      <c r="O6" s="132"/>
      <c r="P6" s="132"/>
      <c r="Q6" s="132"/>
      <c r="R6" s="132"/>
      <c r="S6" s="132"/>
      <c r="T6" s="132"/>
      <c r="U6" s="132"/>
      <c r="V6" s="145"/>
      <c r="W6" s="133"/>
      <c r="X6" s="135"/>
    </row>
    <row r="7" spans="2:31" ht="12" customHeight="1" x14ac:dyDescent="0.3">
      <c r="B7" s="131"/>
      <c r="C7" s="132"/>
      <c r="D7" s="133"/>
      <c r="E7" s="133"/>
      <c r="F7" s="132"/>
      <c r="G7" s="132"/>
      <c r="H7" s="132"/>
      <c r="I7" s="132"/>
      <c r="J7" s="132"/>
      <c r="K7" s="132"/>
      <c r="L7" s="132"/>
      <c r="M7" s="133"/>
      <c r="N7" s="133"/>
      <c r="O7" s="132"/>
      <c r="P7" s="132"/>
      <c r="Q7" s="132"/>
      <c r="R7" s="132"/>
      <c r="S7" s="132"/>
      <c r="T7" s="289" t="s">
        <v>892</v>
      </c>
      <c r="U7" s="132"/>
      <c r="V7" s="145"/>
      <c r="W7" s="133"/>
      <c r="X7" s="135"/>
    </row>
    <row r="8" spans="2:31" ht="12" customHeight="1" x14ac:dyDescent="0.3">
      <c r="B8" s="131"/>
      <c r="C8" s="107"/>
      <c r="D8" s="217" t="s">
        <v>583</v>
      </c>
      <c r="E8" s="218"/>
      <c r="F8" s="328">
        <f>tab!C4</f>
        <v>2013</v>
      </c>
      <c r="G8" s="329"/>
      <c r="H8" s="329"/>
      <c r="I8" s="329"/>
      <c r="J8" s="329"/>
      <c r="K8" s="329"/>
      <c r="L8" s="329"/>
      <c r="M8" s="213"/>
      <c r="N8" s="213"/>
      <c r="O8" s="214"/>
      <c r="P8" s="328">
        <f>F8+1</f>
        <v>2014</v>
      </c>
      <c r="Q8" s="329"/>
      <c r="R8" s="329"/>
      <c r="S8" s="329"/>
      <c r="T8" s="329"/>
      <c r="U8" s="329"/>
      <c r="V8" s="329"/>
      <c r="W8" s="133"/>
      <c r="X8" s="134"/>
    </row>
    <row r="9" spans="2:31" ht="12" customHeight="1" x14ac:dyDescent="0.3">
      <c r="B9" s="136"/>
      <c r="C9" s="111"/>
      <c r="D9" s="219" t="s">
        <v>401</v>
      </c>
      <c r="E9" s="112"/>
      <c r="F9" s="215" t="s">
        <v>517</v>
      </c>
      <c r="G9" s="215"/>
      <c r="H9" s="215" t="s">
        <v>518</v>
      </c>
      <c r="I9" s="215"/>
      <c r="J9" s="215" t="s">
        <v>519</v>
      </c>
      <c r="K9" s="215" t="s">
        <v>519</v>
      </c>
      <c r="L9" s="215" t="s">
        <v>520</v>
      </c>
      <c r="M9" s="216"/>
      <c r="N9" s="216"/>
      <c r="O9" s="215"/>
      <c r="P9" s="215" t="s">
        <v>517</v>
      </c>
      <c r="Q9" s="215"/>
      <c r="R9" s="215" t="s">
        <v>518</v>
      </c>
      <c r="S9" s="215"/>
      <c r="T9" s="215" t="s">
        <v>519</v>
      </c>
      <c r="U9" s="215" t="s">
        <v>519</v>
      </c>
      <c r="V9" s="215" t="s">
        <v>520</v>
      </c>
      <c r="W9" s="56"/>
      <c r="X9" s="139"/>
      <c r="AD9" s="294" t="s">
        <v>0</v>
      </c>
      <c r="AE9" s="294">
        <v>1680</v>
      </c>
    </row>
    <row r="10" spans="2:31" ht="12" customHeight="1" x14ac:dyDescent="0.3">
      <c r="B10" s="136"/>
      <c r="C10" s="111"/>
      <c r="D10" s="112"/>
      <c r="E10" s="112"/>
      <c r="F10" s="215"/>
      <c r="G10" s="215"/>
      <c r="H10" s="215"/>
      <c r="I10" s="215"/>
      <c r="J10" s="215" t="s">
        <v>521</v>
      </c>
      <c r="K10" s="215" t="s">
        <v>522</v>
      </c>
      <c r="L10" s="215" t="s">
        <v>517</v>
      </c>
      <c r="M10" s="216"/>
      <c r="N10" s="216"/>
      <c r="O10" s="215"/>
      <c r="P10" s="215"/>
      <c r="Q10" s="215"/>
      <c r="R10" s="215"/>
      <c r="S10" s="215"/>
      <c r="T10" s="215" t="s">
        <v>521</v>
      </c>
      <c r="U10" s="215" t="s">
        <v>522</v>
      </c>
      <c r="V10" s="215" t="s">
        <v>517</v>
      </c>
      <c r="W10" s="56"/>
      <c r="X10" s="139"/>
      <c r="AD10" s="294" t="s">
        <v>1</v>
      </c>
      <c r="AE10" s="294">
        <v>738</v>
      </c>
    </row>
    <row r="11" spans="2:31" ht="12" customHeight="1" x14ac:dyDescent="0.3">
      <c r="B11" s="131"/>
      <c r="C11" s="132"/>
      <c r="D11" s="192">
        <f>VLOOKUP(D9,gemeentenaam,2,FALSE)</f>
        <v>193</v>
      </c>
      <c r="E11" s="133"/>
      <c r="F11" s="132"/>
      <c r="G11" s="132"/>
      <c r="H11" s="132"/>
      <c r="I11" s="132"/>
      <c r="J11" s="132"/>
      <c r="K11" s="132"/>
      <c r="L11" s="132"/>
      <c r="M11" s="133"/>
      <c r="N11" s="133"/>
      <c r="O11" s="132"/>
      <c r="P11" s="132"/>
      <c r="Q11" s="132"/>
      <c r="R11" s="132"/>
      <c r="S11" s="132"/>
      <c r="T11" s="288"/>
      <c r="U11" s="132"/>
      <c r="V11" s="132"/>
      <c r="W11" s="133"/>
      <c r="X11" s="134"/>
      <c r="AD11" s="294" t="s">
        <v>2</v>
      </c>
      <c r="AE11" s="294">
        <v>358</v>
      </c>
    </row>
    <row r="12" spans="2:31" ht="12" customHeight="1" x14ac:dyDescent="0.3">
      <c r="B12" s="131"/>
      <c r="C12" s="156"/>
      <c r="D12" s="157"/>
      <c r="E12" s="157"/>
      <c r="F12" s="156"/>
      <c r="G12" s="156"/>
      <c r="H12" s="156"/>
      <c r="I12" s="156"/>
      <c r="J12" s="156"/>
      <c r="K12" s="156"/>
      <c r="L12" s="156"/>
      <c r="M12" s="222"/>
      <c r="N12" s="133"/>
      <c r="O12" s="224"/>
      <c r="P12" s="156"/>
      <c r="Q12" s="156"/>
      <c r="R12" s="156"/>
      <c r="S12" s="156"/>
      <c r="T12" s="156"/>
      <c r="U12" s="156"/>
      <c r="V12" s="156"/>
      <c r="W12" s="157"/>
      <c r="X12" s="134"/>
      <c r="AD12" s="294" t="s">
        <v>3</v>
      </c>
      <c r="AE12" s="294">
        <v>197</v>
      </c>
    </row>
    <row r="13" spans="2:31" ht="12" customHeight="1" x14ac:dyDescent="0.3">
      <c r="B13" s="140"/>
      <c r="C13" s="158"/>
      <c r="D13" s="166" t="s">
        <v>523</v>
      </c>
      <c r="E13" s="152"/>
      <c r="F13" s="229">
        <v>1.536</v>
      </c>
      <c r="G13" s="158"/>
      <c r="H13" s="152"/>
      <c r="I13" s="158"/>
      <c r="J13" s="158"/>
      <c r="K13" s="158"/>
      <c r="L13" s="158"/>
      <c r="M13" s="223"/>
      <c r="N13" s="193"/>
      <c r="O13" s="225"/>
      <c r="P13" s="229">
        <v>1.478</v>
      </c>
      <c r="Q13" s="158"/>
      <c r="R13" s="152"/>
      <c r="S13" s="158"/>
      <c r="T13" s="195"/>
      <c r="U13" s="195"/>
      <c r="V13" s="195"/>
      <c r="W13" s="152"/>
      <c r="X13" s="143"/>
      <c r="AD13" s="294" t="s">
        <v>4</v>
      </c>
      <c r="AE13" s="294">
        <v>59</v>
      </c>
    </row>
    <row r="14" spans="2:31" ht="12" customHeight="1" x14ac:dyDescent="0.3">
      <c r="B14" s="131"/>
      <c r="C14" s="156"/>
      <c r="D14" s="157"/>
      <c r="E14" s="157"/>
      <c r="F14" s="156"/>
      <c r="G14" s="156"/>
      <c r="H14" s="156"/>
      <c r="I14" s="156"/>
      <c r="J14" s="156"/>
      <c r="K14" s="156"/>
      <c r="L14" s="156"/>
      <c r="M14" s="222"/>
      <c r="N14" s="133"/>
      <c r="O14" s="224"/>
      <c r="P14" s="156"/>
      <c r="Q14" s="156"/>
      <c r="R14" s="156"/>
      <c r="S14" s="156"/>
      <c r="T14" s="156"/>
      <c r="U14" s="156"/>
      <c r="V14" s="156"/>
      <c r="W14" s="157"/>
      <c r="X14" s="134"/>
      <c r="AD14" s="294" t="s">
        <v>5</v>
      </c>
      <c r="AE14" s="294">
        <v>482</v>
      </c>
    </row>
    <row r="15" spans="2:31" ht="12" customHeight="1" x14ac:dyDescent="0.3">
      <c r="B15" s="131"/>
      <c r="C15" s="156"/>
      <c r="D15" s="153" t="s">
        <v>524</v>
      </c>
      <c r="E15" s="157"/>
      <c r="F15" s="156"/>
      <c r="G15" s="156"/>
      <c r="H15" s="156"/>
      <c r="I15" s="156"/>
      <c r="J15" s="156"/>
      <c r="K15" s="156"/>
      <c r="L15" s="156"/>
      <c r="M15" s="222"/>
      <c r="N15" s="133"/>
      <c r="O15" s="224"/>
      <c r="P15" s="156"/>
      <c r="Q15" s="156"/>
      <c r="R15" s="195"/>
      <c r="S15" s="156"/>
      <c r="T15" s="156"/>
      <c r="U15" s="156"/>
      <c r="V15" s="156"/>
      <c r="W15" s="157"/>
      <c r="X15" s="134"/>
      <c r="AD15" s="294" t="s">
        <v>6</v>
      </c>
      <c r="AE15" s="294">
        <v>613</v>
      </c>
    </row>
    <row r="16" spans="2:31" ht="12" customHeight="1" x14ac:dyDescent="0.3">
      <c r="B16" s="131"/>
      <c r="C16" s="156">
        <v>1</v>
      </c>
      <c r="D16" s="157" t="s">
        <v>525</v>
      </c>
      <c r="E16" s="157"/>
      <c r="F16" s="230">
        <v>1.63</v>
      </c>
      <c r="G16" s="197"/>
      <c r="H16" s="232">
        <f>VLOOKUP(D$11,sept2013,3,FALSE)</f>
        <v>122562</v>
      </c>
      <c r="I16" s="197"/>
      <c r="J16" s="176">
        <f>(F16*H16*tab!C10)*$F$13</f>
        <v>0</v>
      </c>
      <c r="K16" s="176">
        <f>(F16*H16*tab!D10)*$F$13</f>
        <v>306856.02815999999</v>
      </c>
      <c r="L16" s="176">
        <f t="shared" ref="L16:L30" si="0">J16+K16</f>
        <v>306856.02815999999</v>
      </c>
      <c r="M16" s="222"/>
      <c r="N16" s="133"/>
      <c r="O16" s="224">
        <v>1</v>
      </c>
      <c r="P16" s="230">
        <v>1.63</v>
      </c>
      <c r="Q16" s="197"/>
      <c r="R16" s="232">
        <f>VLOOKUP(D$11,mei_2014,3,FALSE)</f>
        <v>123159</v>
      </c>
      <c r="S16" s="197"/>
      <c r="T16" s="176">
        <f>(P16*R16*tab!C10)*$P$13</f>
        <v>0</v>
      </c>
      <c r="U16" s="176">
        <f>(P16*R16*tab!D10)*$P$13</f>
        <v>296707.27325999999</v>
      </c>
      <c r="V16" s="176">
        <f t="shared" ref="V16:V30" si="1">T16+U16</f>
        <v>296707.27325999999</v>
      </c>
      <c r="W16" s="157"/>
      <c r="X16" s="134"/>
      <c r="AD16" s="294" t="s">
        <v>7</v>
      </c>
      <c r="AE16" s="294">
        <v>361</v>
      </c>
    </row>
    <row r="17" spans="2:31" ht="12" customHeight="1" x14ac:dyDescent="0.3">
      <c r="B17" s="131"/>
      <c r="C17" s="156">
        <v>2</v>
      </c>
      <c r="D17" s="157" t="s">
        <v>526</v>
      </c>
      <c r="E17" s="157"/>
      <c r="F17" s="230">
        <v>187.59</v>
      </c>
      <c r="G17" s="196"/>
      <c r="H17" s="232">
        <f>VLOOKUP(D$11,sept2013,4,FALSE)</f>
        <v>29886</v>
      </c>
      <c r="I17" s="196"/>
      <c r="J17" s="176">
        <f>(F17*H17*tab!C11)*$F$13</f>
        <v>4348706.2175232004</v>
      </c>
      <c r="K17" s="176">
        <f>(F17*H17*tab!D11)*$F$13</f>
        <v>4262593.2231168002</v>
      </c>
      <c r="L17" s="176">
        <f t="shared" si="0"/>
        <v>8611299.4406400006</v>
      </c>
      <c r="M17" s="222"/>
      <c r="N17" s="133"/>
      <c r="O17" s="224">
        <v>2</v>
      </c>
      <c r="P17" s="230">
        <v>187.59</v>
      </c>
      <c r="Q17" s="196"/>
      <c r="R17" s="232">
        <f>VLOOKUP(D$11,mei_2014,4,FALSE)</f>
        <v>29958</v>
      </c>
      <c r="S17" s="196"/>
      <c r="T17" s="176">
        <f>(P17*R17*tab!C11)*$P$13</f>
        <v>4194578.3603957994</v>
      </c>
      <c r="U17" s="176">
        <f>(P17*R17*tab!D11)*$P$13</f>
        <v>4111517.4027641998</v>
      </c>
      <c r="V17" s="176">
        <f t="shared" si="1"/>
        <v>8306095.7631599996</v>
      </c>
      <c r="W17" s="157"/>
      <c r="X17" s="134"/>
      <c r="AD17" s="294" t="s">
        <v>8</v>
      </c>
      <c r="AE17" s="294">
        <v>141</v>
      </c>
    </row>
    <row r="18" spans="2:31" ht="12" customHeight="1" x14ac:dyDescent="0.3">
      <c r="B18" s="131"/>
      <c r="C18" s="156">
        <v>3</v>
      </c>
      <c r="D18" s="157" t="s">
        <v>611</v>
      </c>
      <c r="E18" s="157"/>
      <c r="F18" s="230">
        <v>81.3</v>
      </c>
      <c r="G18" s="196"/>
      <c r="H18" s="232">
        <f>VLOOKUP(D$11,sept2013,5,FALSE)</f>
        <v>11431.3</v>
      </c>
      <c r="I18" s="196"/>
      <c r="J18" s="176">
        <f>(F18*H18*tab!C12)*$F$13</f>
        <v>820386.64295884792</v>
      </c>
      <c r="K18" s="176">
        <f>(F18*H18*tab!D12)*$F$13</f>
        <v>607117.52088115201</v>
      </c>
      <c r="L18" s="176">
        <f t="shared" si="0"/>
        <v>1427504.1638400001</v>
      </c>
      <c r="M18" s="222"/>
      <c r="N18" s="133"/>
      <c r="O18" s="224">
        <v>3</v>
      </c>
      <c r="P18" s="230">
        <v>81.3</v>
      </c>
      <c r="Q18" s="196"/>
      <c r="R18" s="232">
        <f>VLOOKUP(D$11,mei_2014,5,FALSE)</f>
        <v>11629</v>
      </c>
      <c r="S18" s="196"/>
      <c r="T18" s="176">
        <f>(P18*R18*tab!C12)*$P$13</f>
        <v>803061.02226881986</v>
      </c>
      <c r="U18" s="176">
        <f>(P18*R18*tab!D12)*$P$13</f>
        <v>594295.89833117998</v>
      </c>
      <c r="V18" s="176">
        <f t="shared" si="1"/>
        <v>1397356.9205999998</v>
      </c>
      <c r="W18" s="157"/>
      <c r="X18" s="134"/>
      <c r="AD18" s="294" t="s">
        <v>9</v>
      </c>
      <c r="AE18" s="294">
        <v>34</v>
      </c>
    </row>
    <row r="19" spans="2:31" ht="12" customHeight="1" x14ac:dyDescent="0.3">
      <c r="B19" s="131"/>
      <c r="C19" s="156">
        <v>4</v>
      </c>
      <c r="D19" s="157" t="s">
        <v>449</v>
      </c>
      <c r="E19" s="157"/>
      <c r="F19" s="230">
        <v>109.5</v>
      </c>
      <c r="G19" s="196"/>
      <c r="H19" s="232">
        <f>VLOOKUP(D$11,sept2013,6,FALSE)</f>
        <v>6500</v>
      </c>
      <c r="I19" s="196"/>
      <c r="J19" s="176">
        <f>(F19*H19*tab!C13)*$F$13</f>
        <v>800148.21120000002</v>
      </c>
      <c r="K19" s="176">
        <f>(F19*H19*tab!D13)*$F$13</f>
        <v>293099.78880000004</v>
      </c>
      <c r="L19" s="176">
        <f t="shared" si="0"/>
        <v>1093248</v>
      </c>
      <c r="M19" s="222"/>
      <c r="N19" s="133"/>
      <c r="O19" s="224">
        <v>4</v>
      </c>
      <c r="P19" s="230">
        <v>109.5</v>
      </c>
      <c r="Q19" s="196"/>
      <c r="R19" s="232">
        <f>VLOOKUP(D$11,mei_2014,6,FALSE)</f>
        <v>6500</v>
      </c>
      <c r="S19" s="196"/>
      <c r="T19" s="176">
        <f>(P19*R19*tab!C13)*$P$13</f>
        <v>769934.28135000006</v>
      </c>
      <c r="U19" s="176">
        <f>(P19*R19*tab!D13)*$P$13</f>
        <v>282032.21865</v>
      </c>
      <c r="V19" s="176">
        <f t="shared" si="1"/>
        <v>1051966.5</v>
      </c>
      <c r="W19" s="157"/>
      <c r="X19" s="134"/>
      <c r="AD19" s="294" t="s">
        <v>10</v>
      </c>
      <c r="AE19" s="294">
        <v>484</v>
      </c>
    </row>
    <row r="20" spans="2:31" ht="12" customHeight="1" x14ac:dyDescent="0.3">
      <c r="B20" s="131"/>
      <c r="C20" s="156">
        <v>5</v>
      </c>
      <c r="D20" s="157" t="s">
        <v>528</v>
      </c>
      <c r="E20" s="157"/>
      <c r="F20" s="230">
        <v>1.67</v>
      </c>
      <c r="G20" s="196"/>
      <c r="H20" s="232">
        <f>VLOOKUP(D$11,sept2013,7,FALSE)</f>
        <v>225260</v>
      </c>
      <c r="I20" s="196"/>
      <c r="J20" s="176">
        <f>(F20*H20*tab!C14)*$F$13</f>
        <v>0</v>
      </c>
      <c r="K20" s="176">
        <f>(F20*H20*tab!D14)*$F$13</f>
        <v>577818.93119999999</v>
      </c>
      <c r="L20" s="176">
        <f t="shared" si="0"/>
        <v>577818.93119999999</v>
      </c>
      <c r="M20" s="222"/>
      <c r="N20" s="133"/>
      <c r="O20" s="224">
        <v>5</v>
      </c>
      <c r="P20" s="230">
        <v>1.67</v>
      </c>
      <c r="Q20" s="196"/>
      <c r="R20" s="232">
        <f>VLOOKUP(D$11,mei_2014,7,FALSE)</f>
        <v>230390</v>
      </c>
      <c r="S20" s="196"/>
      <c r="T20" s="176">
        <f>(P20*R20*tab!C14)*$P$13</f>
        <v>0</v>
      </c>
      <c r="U20" s="176">
        <f>(P20*R20*tab!D14)*$P$13</f>
        <v>568662.42139999999</v>
      </c>
      <c r="V20" s="176">
        <f t="shared" si="1"/>
        <v>568662.42139999999</v>
      </c>
      <c r="W20" s="157"/>
      <c r="X20" s="134"/>
      <c r="AD20" s="294" t="s">
        <v>11</v>
      </c>
      <c r="AE20" s="294">
        <v>1723</v>
      </c>
    </row>
    <row r="21" spans="2:31" ht="12" customHeight="1" x14ac:dyDescent="0.3">
      <c r="B21" s="131"/>
      <c r="C21" s="156">
        <v>6</v>
      </c>
      <c r="D21" s="157" t="s">
        <v>529</v>
      </c>
      <c r="E21" s="157"/>
      <c r="F21" s="230">
        <v>315.82</v>
      </c>
      <c r="G21" s="196"/>
      <c r="H21" s="232">
        <f>VLOOKUP(D$11,sept2013,8,FALSE)</f>
        <v>8589.2183999999997</v>
      </c>
      <c r="I21" s="196"/>
      <c r="J21" s="176">
        <f>(F21*H21*tab!C15)*$F$13</f>
        <v>4101626.3617361314</v>
      </c>
      <c r="K21" s="176">
        <f>(F21*H21*tab!D15)*$F$13</f>
        <v>64999.361279036399</v>
      </c>
      <c r="L21" s="176">
        <f t="shared" si="0"/>
        <v>4166625.7230151678</v>
      </c>
      <c r="M21" s="222"/>
      <c r="N21" s="133"/>
      <c r="O21" s="224">
        <v>6</v>
      </c>
      <c r="P21" s="230">
        <v>315.82</v>
      </c>
      <c r="Q21" s="196"/>
      <c r="R21" s="232">
        <f>VLOOKUP(D$11,mei_2014,8,FALSE)</f>
        <v>8589.2183999999997</v>
      </c>
      <c r="S21" s="196"/>
      <c r="T21" s="176">
        <f>(P21*R21*tab!C15)*$P$13</f>
        <v>3946747.2413059906</v>
      </c>
      <c r="U21" s="176">
        <f>(P21*R21*tab!D15)*$P$13</f>
        <v>62544.958314072785</v>
      </c>
      <c r="V21" s="176">
        <f t="shared" si="1"/>
        <v>4009292.1996200634</v>
      </c>
      <c r="W21" s="157"/>
      <c r="X21" s="134"/>
      <c r="AD21" s="294" t="s">
        <v>12</v>
      </c>
      <c r="AE21" s="294">
        <v>60</v>
      </c>
    </row>
    <row r="22" spans="2:31" ht="12" customHeight="1" x14ac:dyDescent="0.3">
      <c r="B22" s="131"/>
      <c r="C22" s="156"/>
      <c r="D22" s="157" t="s">
        <v>530</v>
      </c>
      <c r="E22" s="157"/>
      <c r="F22" s="231"/>
      <c r="G22" s="199"/>
      <c r="H22" s="233">
        <f>SUM(H37:H38)</f>
        <v>0</v>
      </c>
      <c r="I22" s="199"/>
      <c r="J22" s="234">
        <f>(+F21*SUM(L37:L38)*tab!C15)*$F$13</f>
        <v>0</v>
      </c>
      <c r="K22" s="234">
        <f>(F21*SUM(L37:L38)*tab!D15)*$F$13</f>
        <v>0</v>
      </c>
      <c r="L22" s="234">
        <f t="shared" si="0"/>
        <v>0</v>
      </c>
      <c r="M22" s="222"/>
      <c r="N22" s="133"/>
      <c r="O22" s="224"/>
      <c r="P22" s="231"/>
      <c r="Q22" s="199"/>
      <c r="R22" s="233">
        <f>SUM(R37:R38)</f>
        <v>0</v>
      </c>
      <c r="S22" s="199"/>
      <c r="T22" s="234">
        <f>(P21*SUM(V37:V38)*tab!C15)*$P$13</f>
        <v>0</v>
      </c>
      <c r="U22" s="234">
        <f>(P21*SUM(V37:V38)*tab!D15)*$P$13</f>
        <v>0</v>
      </c>
      <c r="V22" s="234">
        <f t="shared" si="1"/>
        <v>0</v>
      </c>
      <c r="W22" s="157"/>
      <c r="X22" s="134"/>
      <c r="AD22" s="294" t="s">
        <v>13</v>
      </c>
      <c r="AE22" s="294">
        <v>307</v>
      </c>
    </row>
    <row r="23" spans="2:31" ht="12" customHeight="1" x14ac:dyDescent="0.3">
      <c r="B23" s="131"/>
      <c r="C23" s="156"/>
      <c r="D23" s="157" t="s">
        <v>531</v>
      </c>
      <c r="E23" s="157"/>
      <c r="F23" s="231"/>
      <c r="G23" s="199"/>
      <c r="H23" s="233">
        <f>SUM(H40:H43)</f>
        <v>0</v>
      </c>
      <c r="I23" s="199"/>
      <c r="J23" s="234">
        <f>(+F21*SUM(L40:L43)*tab!C15)*$F$13</f>
        <v>0</v>
      </c>
      <c r="K23" s="234">
        <f>(F21*SUM(L40:L43)*tab!D15)*$F$13</f>
        <v>0</v>
      </c>
      <c r="L23" s="234">
        <f t="shared" si="0"/>
        <v>0</v>
      </c>
      <c r="M23" s="222"/>
      <c r="N23" s="133"/>
      <c r="O23" s="224"/>
      <c r="P23" s="231"/>
      <c r="Q23" s="199"/>
      <c r="R23" s="233">
        <f>SUM(R40:R43)</f>
        <v>0</v>
      </c>
      <c r="S23" s="199"/>
      <c r="T23" s="234">
        <f>(P21*SUM(V40:V43)*tab!C15)*$P$13</f>
        <v>0</v>
      </c>
      <c r="U23" s="234">
        <f>(P21*SUM(V40:V43)*tab!D15)*$P$13</f>
        <v>0</v>
      </c>
      <c r="V23" s="234">
        <f t="shared" si="1"/>
        <v>0</v>
      </c>
      <c r="W23" s="157"/>
      <c r="X23" s="134"/>
      <c r="AD23" s="294" t="s">
        <v>14</v>
      </c>
      <c r="AE23" s="294">
        <v>362</v>
      </c>
    </row>
    <row r="24" spans="2:31" ht="12" customHeight="1" x14ac:dyDescent="0.3">
      <c r="B24" s="131"/>
      <c r="C24" s="156">
        <v>7</v>
      </c>
      <c r="D24" s="157" t="s">
        <v>480</v>
      </c>
      <c r="E24" s="157"/>
      <c r="F24" s="230">
        <v>450.32</v>
      </c>
      <c r="G24" s="196"/>
      <c r="H24" s="232">
        <f>VLOOKUP(D$11,sept2013,9,FALSE)</f>
        <v>7356</v>
      </c>
      <c r="I24" s="196"/>
      <c r="J24" s="176">
        <f>((F24-25-9.31)*H24)*$F$13</f>
        <v>4700420.4441600004</v>
      </c>
      <c r="K24" s="176">
        <f>((F24-(F24-25-9.31))*H24)*$F$13</f>
        <v>387662.37696000002</v>
      </c>
      <c r="L24" s="176">
        <f t="shared" si="0"/>
        <v>5088082.8211200004</v>
      </c>
      <c r="M24" s="222"/>
      <c r="N24" s="133"/>
      <c r="O24" s="224">
        <v>7</v>
      </c>
      <c r="P24" s="230">
        <v>459.63</v>
      </c>
      <c r="Q24" s="196"/>
      <c r="R24" s="232">
        <f>VLOOKUP(D$11,mei_2014,9,FALSE)</f>
        <v>7356</v>
      </c>
      <c r="S24" s="196"/>
      <c r="T24" s="176">
        <f>((P24-25-9.31)*R24)*$P$13</f>
        <v>4624150.49376</v>
      </c>
      <c r="U24" s="176">
        <f>((P24-(P24-25-9.31))*R24)*$P$13</f>
        <v>373024.08408</v>
      </c>
      <c r="V24" s="176">
        <f t="shared" si="1"/>
        <v>4997174.5778400004</v>
      </c>
      <c r="W24" s="157"/>
      <c r="X24" s="134"/>
      <c r="AD24" s="294" t="s">
        <v>15</v>
      </c>
      <c r="AE24" s="294">
        <v>363</v>
      </c>
    </row>
    <row r="25" spans="2:31" ht="12" customHeight="1" x14ac:dyDescent="0.3">
      <c r="B25" s="131"/>
      <c r="C25" s="156">
        <v>8</v>
      </c>
      <c r="D25" s="157" t="s">
        <v>532</v>
      </c>
      <c r="E25" s="157"/>
      <c r="F25" s="230">
        <v>221.81</v>
      </c>
      <c r="G25" s="196"/>
      <c r="H25" s="232">
        <f>VLOOKUP(D$11,sept2013,11,FALSE)</f>
        <v>0</v>
      </c>
      <c r="I25" s="196"/>
      <c r="J25" s="176">
        <f>(F25*H25*tab!C19)*$F$13</f>
        <v>0</v>
      </c>
      <c r="K25" s="176">
        <f>(F25*H25*tab!D19)*$F$13</f>
        <v>0</v>
      </c>
      <c r="L25" s="176">
        <f t="shared" si="0"/>
        <v>0</v>
      </c>
      <c r="M25" s="222"/>
      <c r="N25" s="133"/>
      <c r="O25" s="224">
        <v>8</v>
      </c>
      <c r="P25" s="230">
        <v>221.81</v>
      </c>
      <c r="Q25" s="196"/>
      <c r="R25" s="232">
        <f>VLOOKUP(D$11,mei_2014,11,FALSE)</f>
        <v>0</v>
      </c>
      <c r="S25" s="196"/>
      <c r="T25" s="176">
        <f>(P25*R25*tab!C19)*$P$13</f>
        <v>0</v>
      </c>
      <c r="U25" s="176">
        <f>(P25*R25*tab!D19)*$P$13</f>
        <v>0</v>
      </c>
      <c r="V25" s="176">
        <f t="shared" si="1"/>
        <v>0</v>
      </c>
      <c r="W25" s="157"/>
      <c r="X25" s="134"/>
      <c r="AD25" s="294" t="s">
        <v>16</v>
      </c>
      <c r="AE25" s="294">
        <v>200</v>
      </c>
    </row>
    <row r="26" spans="2:31" ht="12" customHeight="1" x14ac:dyDescent="0.3">
      <c r="B26" s="131"/>
      <c r="C26" s="156">
        <v>9</v>
      </c>
      <c r="D26" s="157" t="s">
        <v>533</v>
      </c>
      <c r="E26" s="157"/>
      <c r="F26" s="230">
        <v>169.94</v>
      </c>
      <c r="G26" s="196"/>
      <c r="H26" s="232">
        <f>VLOOKUP(D$11,sept2013,10,FALSE)</f>
        <v>225.59999999999854</v>
      </c>
      <c r="I26" s="196"/>
      <c r="J26" s="176">
        <f>(F26*H26*tab!C20)*$F$13</f>
        <v>58887.880703999625</v>
      </c>
      <c r="K26" s="176">
        <f>(F26*H26*tab!D20)*$F$13</f>
        <v>0</v>
      </c>
      <c r="L26" s="176">
        <f t="shared" si="0"/>
        <v>58887.880703999625</v>
      </c>
      <c r="M26" s="222"/>
      <c r="N26" s="133"/>
      <c r="O26" s="224">
        <v>9</v>
      </c>
      <c r="P26" s="230">
        <v>169.94</v>
      </c>
      <c r="Q26" s="196"/>
      <c r="R26" s="232">
        <f>VLOOKUP(D$11,mei_2014,10,FALSE)</f>
        <v>0</v>
      </c>
      <c r="S26" s="196"/>
      <c r="T26" s="176">
        <f>(P26*R26*tab!C20)*$P$13</f>
        <v>0</v>
      </c>
      <c r="U26" s="176">
        <f>(P26*R26*tab!D20)*$P$13</f>
        <v>0</v>
      </c>
      <c r="V26" s="176">
        <f t="shared" si="1"/>
        <v>0</v>
      </c>
      <c r="W26" s="157"/>
      <c r="X26" s="134"/>
      <c r="AD26" s="294" t="s">
        <v>17</v>
      </c>
      <c r="AE26" s="294">
        <v>3</v>
      </c>
    </row>
    <row r="27" spans="2:31" ht="12" customHeight="1" x14ac:dyDescent="0.3">
      <c r="B27" s="131"/>
      <c r="C27" s="156">
        <v>10</v>
      </c>
      <c r="D27" s="157" t="s">
        <v>456</v>
      </c>
      <c r="E27" s="157"/>
      <c r="F27" s="230">
        <v>5.04</v>
      </c>
      <c r="G27" s="196"/>
      <c r="H27" s="232">
        <f>VLOOKUP(D$11,sept2013,12,FALSE)</f>
        <v>11132</v>
      </c>
      <c r="I27" s="196"/>
      <c r="J27" s="176">
        <f>(F27*H27*tab!C21)*$F$13</f>
        <v>55007.232344063996</v>
      </c>
      <c r="K27" s="176">
        <f>(F27*H27*tab!D21)*$F$13</f>
        <v>31170.477735936001</v>
      </c>
      <c r="L27" s="176">
        <f t="shared" si="0"/>
        <v>86177.71007999999</v>
      </c>
      <c r="M27" s="222"/>
      <c r="N27" s="133"/>
      <c r="O27" s="224">
        <v>10</v>
      </c>
      <c r="P27" s="230">
        <v>5.04</v>
      </c>
      <c r="Q27" s="196"/>
      <c r="R27" s="232">
        <f>VLOOKUP(D$11,mei_2014,12,FALSE)</f>
        <v>11123</v>
      </c>
      <c r="S27" s="196"/>
      <c r="T27" s="176">
        <f>(P27*R27*tab!C21)*$P$13</f>
        <v>52887.343371407995</v>
      </c>
      <c r="U27" s="176">
        <f>(P27*R27*tab!D21)*$P$13</f>
        <v>29969.218388591999</v>
      </c>
      <c r="V27" s="176">
        <f t="shared" si="1"/>
        <v>82856.561759999997</v>
      </c>
      <c r="W27" s="157"/>
      <c r="X27" s="134"/>
      <c r="AD27" s="294" t="s">
        <v>18</v>
      </c>
      <c r="AE27" s="294">
        <v>202</v>
      </c>
    </row>
    <row r="28" spans="2:31" ht="12" customHeight="1" x14ac:dyDescent="0.3">
      <c r="B28" s="131"/>
      <c r="C28" s="156">
        <v>11</v>
      </c>
      <c r="D28" s="157" t="s">
        <v>457</v>
      </c>
      <c r="E28" s="157"/>
      <c r="F28" s="230">
        <v>5.03</v>
      </c>
      <c r="G28" s="196"/>
      <c r="H28" s="232">
        <f>VLOOKUP(D$11,sept2013,13,FALSE)</f>
        <v>804</v>
      </c>
      <c r="I28" s="196"/>
      <c r="J28" s="176">
        <f>(F28*H28*tab!C22)*$F$13</f>
        <v>3964.9717186560001</v>
      </c>
      <c r="K28" s="176">
        <f>(F28*H28*tab!D22)*$F$13</f>
        <v>2246.7966013440005</v>
      </c>
      <c r="L28" s="176">
        <f t="shared" si="0"/>
        <v>6211.768320000001</v>
      </c>
      <c r="M28" s="222"/>
      <c r="N28" s="133"/>
      <c r="O28" s="224">
        <v>11</v>
      </c>
      <c r="P28" s="230">
        <v>5.03</v>
      </c>
      <c r="Q28" s="196"/>
      <c r="R28" s="232">
        <f>VLOOKUP(D$11,mei_2014,13,FALSE)</f>
        <v>814</v>
      </c>
      <c r="S28" s="196"/>
      <c r="T28" s="176">
        <f>(P28*R28*tab!C22)*$P$13</f>
        <v>3862.7061267079998</v>
      </c>
      <c r="U28" s="176">
        <f>(P28*R28*tab!D22)*$P$13</f>
        <v>2188.8466332920002</v>
      </c>
      <c r="V28" s="176">
        <f t="shared" si="1"/>
        <v>6051.5527600000005</v>
      </c>
      <c r="W28" s="157"/>
      <c r="X28" s="134"/>
      <c r="AD28" s="294" t="s">
        <v>19</v>
      </c>
      <c r="AE28" s="294">
        <v>106</v>
      </c>
    </row>
    <row r="29" spans="2:31" ht="12" customHeight="1" x14ac:dyDescent="0.3">
      <c r="B29" s="131"/>
      <c r="C29" s="156">
        <v>12</v>
      </c>
      <c r="D29" s="157" t="s">
        <v>534</v>
      </c>
      <c r="E29" s="157"/>
      <c r="F29" s="230">
        <v>4.91</v>
      </c>
      <c r="G29" s="196"/>
      <c r="H29" s="232">
        <f>VLOOKUP(D$11,sept2013,14,FALSE)</f>
        <v>106066.86199999999</v>
      </c>
      <c r="I29" s="196"/>
      <c r="J29" s="176">
        <f>(F29*H29*tab!C23)*$F$13</f>
        <v>498676.87141574861</v>
      </c>
      <c r="K29" s="176">
        <f>(F29*H29*tab!D23)*$F$13</f>
        <v>301253.94574137143</v>
      </c>
      <c r="L29" s="176">
        <f t="shared" si="0"/>
        <v>799930.81715711998</v>
      </c>
      <c r="M29" s="222"/>
      <c r="N29" s="133"/>
      <c r="O29" s="224">
        <v>12</v>
      </c>
      <c r="P29" s="230">
        <v>4.91</v>
      </c>
      <c r="Q29" s="196"/>
      <c r="R29" s="232">
        <f>VLOOKUP(D$11,mei_2014,14,FALSE)</f>
        <v>106931.77</v>
      </c>
      <c r="S29" s="196"/>
      <c r="T29" s="176">
        <f>(P29*R29*tab!C23)*$P$13</f>
        <v>483759.4699131177</v>
      </c>
      <c r="U29" s="176">
        <f>(P29*R29*tab!D23)*$P$13</f>
        <v>292242.24634148245</v>
      </c>
      <c r="V29" s="176">
        <f t="shared" si="1"/>
        <v>776001.71625460009</v>
      </c>
      <c r="W29" s="157"/>
      <c r="X29" s="134"/>
      <c r="AD29" s="294" t="s">
        <v>20</v>
      </c>
      <c r="AE29" s="294">
        <v>743</v>
      </c>
    </row>
    <row r="30" spans="2:31" ht="12" customHeight="1" x14ac:dyDescent="0.3">
      <c r="B30" s="131"/>
      <c r="C30" s="156">
        <v>13</v>
      </c>
      <c r="D30" s="157" t="s">
        <v>406</v>
      </c>
      <c r="E30" s="157"/>
      <c r="F30" s="230">
        <v>5337.11</v>
      </c>
      <c r="G30" s="196"/>
      <c r="H30" s="232">
        <f>VLOOKUP(D$11,sept2013,15,FALSE)</f>
        <v>4</v>
      </c>
      <c r="I30" s="196"/>
      <c r="J30" s="176">
        <f>(F30*H30*tab!C24)*$F$13</f>
        <v>13664.094640128</v>
      </c>
      <c r="K30" s="176">
        <f>(F30*H30*tab!D24)*$F$13</f>
        <v>19127.109199871997</v>
      </c>
      <c r="L30" s="176">
        <f t="shared" si="0"/>
        <v>32791.203839999995</v>
      </c>
      <c r="M30" s="222"/>
      <c r="N30" s="133"/>
      <c r="O30" s="224">
        <v>13</v>
      </c>
      <c r="P30" s="230">
        <v>5337.11</v>
      </c>
      <c r="Q30" s="196"/>
      <c r="R30" s="232">
        <f>VLOOKUP(D$11,mei_2014,15,FALSE)</f>
        <v>5</v>
      </c>
      <c r="S30" s="196"/>
      <c r="T30" s="176">
        <f>(P30*R30*tab!C24)*$P$13</f>
        <v>16435.16591643</v>
      </c>
      <c r="U30" s="176">
        <f>(P30*R30*tab!D24)*$P$13</f>
        <v>23006.076983569998</v>
      </c>
      <c r="V30" s="176">
        <f t="shared" si="1"/>
        <v>39441.242899999997</v>
      </c>
      <c r="W30" s="157"/>
      <c r="X30" s="134"/>
      <c r="AD30" s="294" t="s">
        <v>21</v>
      </c>
      <c r="AE30" s="294">
        <v>744</v>
      </c>
    </row>
    <row r="31" spans="2:31" ht="12" customHeight="1" x14ac:dyDescent="0.3">
      <c r="B31" s="131"/>
      <c r="C31" s="156"/>
      <c r="D31" s="157"/>
      <c r="E31" s="157"/>
      <c r="F31" s="196"/>
      <c r="G31" s="197"/>
      <c r="H31" s="200"/>
      <c r="I31" s="197"/>
      <c r="J31" s="198"/>
      <c r="K31" s="198"/>
      <c r="L31" s="198"/>
      <c r="M31" s="222"/>
      <c r="N31" s="133"/>
      <c r="O31" s="224"/>
      <c r="P31" s="196"/>
      <c r="Q31" s="197"/>
      <c r="R31" s="201"/>
      <c r="S31" s="197"/>
      <c r="T31" s="198"/>
      <c r="U31" s="198"/>
      <c r="V31" s="198"/>
      <c r="W31" s="157"/>
      <c r="X31" s="134"/>
      <c r="AD31" s="294" t="s">
        <v>22</v>
      </c>
      <c r="AE31" s="294">
        <v>308</v>
      </c>
    </row>
    <row r="32" spans="2:31" ht="12" customHeight="1" x14ac:dyDescent="0.3">
      <c r="B32" s="140"/>
      <c r="C32" s="158"/>
      <c r="D32" s="152" t="s">
        <v>535</v>
      </c>
      <c r="E32" s="152"/>
      <c r="F32" s="158"/>
      <c r="G32" s="158"/>
      <c r="H32" s="158"/>
      <c r="I32" s="158"/>
      <c r="J32" s="185">
        <f>SUM(J16:J21)+SUM(J24:J30)</f>
        <v>15401488.928400775</v>
      </c>
      <c r="K32" s="185">
        <f>SUM(K16:K21)+SUM(K24:K30)</f>
        <v>6853945.5596755128</v>
      </c>
      <c r="L32" s="185">
        <f>SUM(L16:L21)+SUM(L24:L30)</f>
        <v>22255434.488076288</v>
      </c>
      <c r="M32" s="223"/>
      <c r="N32" s="193"/>
      <c r="O32" s="225"/>
      <c r="P32" s="195"/>
      <c r="Q32" s="158"/>
      <c r="R32" s="195"/>
      <c r="S32" s="158"/>
      <c r="T32" s="185">
        <f>SUM(T16:T21)+SUM(T24:T30)</f>
        <v>14895416.084408272</v>
      </c>
      <c r="U32" s="185">
        <f>SUM(U16:U21)+SUM(U24:U30)</f>
        <v>6636190.6451463886</v>
      </c>
      <c r="V32" s="185">
        <f>SUM(V16:V21)+SUM(V24:V30)</f>
        <v>21531606.729554664</v>
      </c>
      <c r="W32" s="152"/>
      <c r="X32" s="143"/>
      <c r="AD32" s="294" t="s">
        <v>23</v>
      </c>
      <c r="AE32" s="294">
        <v>489</v>
      </c>
    </row>
    <row r="33" spans="2:31" ht="12" customHeight="1" x14ac:dyDescent="0.3">
      <c r="B33" s="131"/>
      <c r="C33" s="156"/>
      <c r="D33" s="178"/>
      <c r="E33" s="178"/>
      <c r="F33" s="179"/>
      <c r="G33" s="179"/>
      <c r="H33" s="179"/>
      <c r="I33" s="179"/>
      <c r="J33" s="226"/>
      <c r="K33" s="226"/>
      <c r="L33" s="226"/>
      <c r="M33" s="222"/>
      <c r="N33" s="133"/>
      <c r="O33" s="224"/>
      <c r="P33" s="226"/>
      <c r="Q33" s="226"/>
      <c r="R33" s="226"/>
      <c r="S33" s="226"/>
      <c r="T33" s="226"/>
      <c r="U33" s="226"/>
      <c r="V33" s="226"/>
      <c r="W33" s="157"/>
      <c r="X33" s="134"/>
      <c r="AD33" s="294" t="s">
        <v>24</v>
      </c>
      <c r="AE33" s="294">
        <v>203</v>
      </c>
    </row>
    <row r="34" spans="2:31" ht="12" customHeight="1" x14ac:dyDescent="0.3">
      <c r="B34" s="131"/>
      <c r="C34" s="156"/>
      <c r="D34" s="172"/>
      <c r="E34" s="172"/>
      <c r="F34" s="171"/>
      <c r="G34" s="171"/>
      <c r="H34" s="171"/>
      <c r="I34" s="171"/>
      <c r="J34" s="171"/>
      <c r="K34" s="173"/>
      <c r="L34" s="173"/>
      <c r="M34" s="222"/>
      <c r="N34" s="133"/>
      <c r="O34" s="224"/>
      <c r="P34" s="173"/>
      <c r="Q34" s="173"/>
      <c r="R34" s="173"/>
      <c r="S34" s="173"/>
      <c r="T34" s="173"/>
      <c r="U34" s="173"/>
      <c r="V34" s="173"/>
      <c r="W34" s="157"/>
      <c r="X34" s="134"/>
      <c r="AD34" s="294" t="s">
        <v>25</v>
      </c>
      <c r="AE34" s="294">
        <v>5</v>
      </c>
    </row>
    <row r="35" spans="2:31" ht="12" customHeight="1" x14ac:dyDescent="0.3">
      <c r="B35" s="131"/>
      <c r="C35" s="156"/>
      <c r="D35" s="166" t="s">
        <v>580</v>
      </c>
      <c r="E35" s="238"/>
      <c r="F35" s="238"/>
      <c r="G35" s="239"/>
      <c r="H35" s="239" t="s">
        <v>536</v>
      </c>
      <c r="I35" s="239"/>
      <c r="J35" s="239" t="s">
        <v>537</v>
      </c>
      <c r="K35" s="239" t="s">
        <v>584</v>
      </c>
      <c r="L35" s="240" t="s">
        <v>585</v>
      </c>
      <c r="M35" s="241"/>
      <c r="N35" s="213"/>
      <c r="O35" s="242"/>
      <c r="P35" s="238"/>
      <c r="Q35" s="239"/>
      <c r="R35" s="239" t="s">
        <v>536</v>
      </c>
      <c r="S35" s="239"/>
      <c r="T35" s="239" t="s">
        <v>537</v>
      </c>
      <c r="U35" s="239" t="s">
        <v>584</v>
      </c>
      <c r="V35" s="240" t="s">
        <v>585</v>
      </c>
      <c r="W35" s="157"/>
      <c r="X35" s="134"/>
      <c r="AD35" s="294" t="s">
        <v>26</v>
      </c>
      <c r="AE35" s="294">
        <v>888</v>
      </c>
    </row>
    <row r="36" spans="2:31" ht="12" customHeight="1" x14ac:dyDescent="0.3">
      <c r="B36" s="131"/>
      <c r="C36" s="156"/>
      <c r="D36" s="152"/>
      <c r="E36" s="152"/>
      <c r="F36" s="157"/>
      <c r="G36" s="158"/>
      <c r="H36" s="158"/>
      <c r="I36" s="158"/>
      <c r="J36" s="156"/>
      <c r="K36" s="156"/>
      <c r="L36" s="156"/>
      <c r="M36" s="223"/>
      <c r="N36" s="193"/>
      <c r="O36" s="225"/>
      <c r="P36" s="157"/>
      <c r="Q36" s="158"/>
      <c r="R36" s="158"/>
      <c r="S36" s="158"/>
      <c r="T36" s="156"/>
      <c r="U36" s="156"/>
      <c r="V36" s="156"/>
      <c r="W36" s="157"/>
      <c r="X36" s="134"/>
      <c r="AD36" s="294" t="s">
        <v>27</v>
      </c>
      <c r="AE36" s="294">
        <v>370</v>
      </c>
    </row>
    <row r="37" spans="2:31" ht="12" customHeight="1" x14ac:dyDescent="0.3">
      <c r="B37" s="131"/>
      <c r="C37" s="156"/>
      <c r="D37" s="157" t="s">
        <v>582</v>
      </c>
      <c r="E37" s="157"/>
      <c r="F37" s="157"/>
      <c r="G37" s="156"/>
      <c r="H37" s="220">
        <v>0</v>
      </c>
      <c r="I37" s="156"/>
      <c r="J37" s="235">
        <v>1.98</v>
      </c>
      <c r="K37" s="236">
        <v>1</v>
      </c>
      <c r="L37" s="237">
        <f>+H37*J37*K37</f>
        <v>0</v>
      </c>
      <c r="M37" s="222"/>
      <c r="N37" s="133"/>
      <c r="O37" s="224"/>
      <c r="P37" s="204" t="s">
        <v>586</v>
      </c>
      <c r="Q37" s="156"/>
      <c r="R37" s="221">
        <f>H37</f>
        <v>0</v>
      </c>
      <c r="S37" s="156"/>
      <c r="T37" s="235">
        <v>1.98</v>
      </c>
      <c r="U37" s="236">
        <v>1</v>
      </c>
      <c r="V37" s="237">
        <f>+R37*T37*U37</f>
        <v>0</v>
      </c>
      <c r="W37" s="157"/>
      <c r="X37" s="134"/>
      <c r="AD37" s="294" t="s">
        <v>28</v>
      </c>
      <c r="AE37" s="294">
        <v>889</v>
      </c>
    </row>
    <row r="38" spans="2:31" ht="12" customHeight="1" x14ac:dyDescent="0.3">
      <c r="B38" s="131"/>
      <c r="C38" s="156"/>
      <c r="D38" s="157" t="s">
        <v>581</v>
      </c>
      <c r="E38" s="157"/>
      <c r="F38" s="157"/>
      <c r="G38" s="156"/>
      <c r="H38" s="220">
        <v>0</v>
      </c>
      <c r="I38" s="156"/>
      <c r="J38" s="235">
        <v>1.98</v>
      </c>
      <c r="K38" s="236">
        <v>1</v>
      </c>
      <c r="L38" s="237">
        <f>+H38*J38*K38</f>
        <v>0</v>
      </c>
      <c r="M38" s="222"/>
      <c r="N38" s="133"/>
      <c r="O38" s="224"/>
      <c r="P38" s="204" t="s">
        <v>587</v>
      </c>
      <c r="Q38" s="156"/>
      <c r="R38" s="221">
        <f>H38</f>
        <v>0</v>
      </c>
      <c r="S38" s="156"/>
      <c r="T38" s="235">
        <v>1.98</v>
      </c>
      <c r="U38" s="236">
        <v>1</v>
      </c>
      <c r="V38" s="237">
        <f>+R38*T38*U38</f>
        <v>0</v>
      </c>
      <c r="W38" s="157"/>
      <c r="X38" s="134"/>
      <c r="AD38" s="294" t="s">
        <v>29</v>
      </c>
      <c r="AE38" s="294">
        <v>7</v>
      </c>
    </row>
    <row r="39" spans="2:31" ht="12" customHeight="1" x14ac:dyDescent="0.3">
      <c r="B39" s="131"/>
      <c r="C39" s="156"/>
      <c r="D39" s="157"/>
      <c r="E39" s="157"/>
      <c r="F39" s="157"/>
      <c r="G39" s="156"/>
      <c r="H39" s="156"/>
      <c r="I39" s="156"/>
      <c r="J39" s="156"/>
      <c r="K39" s="202"/>
      <c r="L39" s="203"/>
      <c r="M39" s="222"/>
      <c r="N39" s="133"/>
      <c r="O39" s="224"/>
      <c r="P39" s="204"/>
      <c r="Q39" s="156"/>
      <c r="R39" s="156"/>
      <c r="S39" s="156"/>
      <c r="T39" s="156"/>
      <c r="U39" s="202"/>
      <c r="V39" s="203"/>
      <c r="W39" s="157"/>
      <c r="X39" s="134"/>
      <c r="AD39" s="294" t="s">
        <v>30</v>
      </c>
      <c r="AE39" s="294">
        <v>491</v>
      </c>
    </row>
    <row r="40" spans="2:31" ht="12" customHeight="1" x14ac:dyDescent="0.3">
      <c r="B40" s="131"/>
      <c r="C40" s="156"/>
      <c r="D40" s="157" t="s">
        <v>538</v>
      </c>
      <c r="E40" s="157"/>
      <c r="F40" s="157"/>
      <c r="G40" s="156"/>
      <c r="H40" s="220">
        <v>0</v>
      </c>
      <c r="I40" s="156"/>
      <c r="J40" s="235">
        <v>3.46</v>
      </c>
      <c r="K40" s="236">
        <v>1</v>
      </c>
      <c r="L40" s="237">
        <f>+H40*J40*K40</f>
        <v>0</v>
      </c>
      <c r="M40" s="222"/>
      <c r="N40" s="133"/>
      <c r="O40" s="224"/>
      <c r="P40" s="204" t="s">
        <v>588</v>
      </c>
      <c r="Q40" s="156"/>
      <c r="R40" s="221">
        <f>H40</f>
        <v>0</v>
      </c>
      <c r="S40" s="156"/>
      <c r="T40" s="235">
        <v>3.46</v>
      </c>
      <c r="U40" s="236">
        <v>1</v>
      </c>
      <c r="V40" s="237">
        <f>+R40*T40*U40</f>
        <v>0</v>
      </c>
      <c r="W40" s="157"/>
      <c r="X40" s="134"/>
      <c r="AD40" s="294" t="s">
        <v>31</v>
      </c>
      <c r="AE40" s="294">
        <v>1724</v>
      </c>
    </row>
    <row r="41" spans="2:31" ht="12" customHeight="1" x14ac:dyDescent="0.3">
      <c r="B41" s="131"/>
      <c r="C41" s="156"/>
      <c r="D41" s="157" t="s">
        <v>539</v>
      </c>
      <c r="E41" s="157"/>
      <c r="F41" s="157"/>
      <c r="G41" s="156"/>
      <c r="H41" s="220">
        <v>0</v>
      </c>
      <c r="I41" s="156"/>
      <c r="J41" s="235">
        <v>3.46</v>
      </c>
      <c r="K41" s="236">
        <v>4.3</v>
      </c>
      <c r="L41" s="237">
        <f>+H41*J41*K41</f>
        <v>0</v>
      </c>
      <c r="M41" s="222"/>
      <c r="N41" s="133"/>
      <c r="O41" s="224"/>
      <c r="P41" s="204" t="s">
        <v>589</v>
      </c>
      <c r="Q41" s="156"/>
      <c r="R41" s="221">
        <f>H41</f>
        <v>0</v>
      </c>
      <c r="S41" s="156"/>
      <c r="T41" s="235">
        <v>3.46</v>
      </c>
      <c r="U41" s="236">
        <v>4.3</v>
      </c>
      <c r="V41" s="237">
        <f>+R41*T41*U41</f>
        <v>0</v>
      </c>
      <c r="W41" s="157"/>
      <c r="X41" s="134"/>
      <c r="AD41" s="294" t="s">
        <v>32</v>
      </c>
      <c r="AE41" s="294">
        <v>893</v>
      </c>
    </row>
    <row r="42" spans="2:31" ht="12" customHeight="1" x14ac:dyDescent="0.3">
      <c r="B42" s="131"/>
      <c r="C42" s="156"/>
      <c r="D42" s="157" t="s">
        <v>540</v>
      </c>
      <c r="E42" s="157"/>
      <c r="F42" s="157"/>
      <c r="G42" s="156"/>
      <c r="H42" s="220">
        <v>0</v>
      </c>
      <c r="I42" s="156"/>
      <c r="J42" s="235">
        <v>3.46</v>
      </c>
      <c r="K42" s="236">
        <v>2.86</v>
      </c>
      <c r="L42" s="237">
        <f>+H42*J42*K42</f>
        <v>0</v>
      </c>
      <c r="M42" s="222"/>
      <c r="N42" s="133"/>
      <c r="O42" s="224"/>
      <c r="P42" s="204" t="s">
        <v>590</v>
      </c>
      <c r="Q42" s="156"/>
      <c r="R42" s="221">
        <f>H42</f>
        <v>0</v>
      </c>
      <c r="S42" s="156"/>
      <c r="T42" s="235">
        <v>3.46</v>
      </c>
      <c r="U42" s="236">
        <v>2.86</v>
      </c>
      <c r="V42" s="237">
        <f>+R42*T42*U42</f>
        <v>0</v>
      </c>
      <c r="W42" s="157"/>
      <c r="X42" s="134"/>
      <c r="AD42" s="294" t="s">
        <v>33</v>
      </c>
      <c r="AE42" s="294">
        <v>373</v>
      </c>
    </row>
    <row r="43" spans="2:31" ht="12" customHeight="1" x14ac:dyDescent="0.3">
      <c r="B43" s="131"/>
      <c r="C43" s="156"/>
      <c r="D43" s="157" t="s">
        <v>541</v>
      </c>
      <c r="E43" s="157"/>
      <c r="F43" s="157"/>
      <c r="G43" s="156"/>
      <c r="H43" s="220">
        <v>0</v>
      </c>
      <c r="I43" s="156"/>
      <c r="J43" s="235">
        <v>3.46</v>
      </c>
      <c r="K43" s="236">
        <v>1.43</v>
      </c>
      <c r="L43" s="237">
        <f>+H43*J43*K43</f>
        <v>0</v>
      </c>
      <c r="M43" s="222"/>
      <c r="N43" s="133"/>
      <c r="O43" s="224"/>
      <c r="P43" s="204" t="s">
        <v>591</v>
      </c>
      <c r="Q43" s="156"/>
      <c r="R43" s="221">
        <f>H43</f>
        <v>0</v>
      </c>
      <c r="S43" s="156"/>
      <c r="T43" s="235">
        <v>3.46</v>
      </c>
      <c r="U43" s="236">
        <v>1.43</v>
      </c>
      <c r="V43" s="237">
        <f>+R43*T43*U43</f>
        <v>0</v>
      </c>
      <c r="W43" s="157"/>
      <c r="X43" s="134"/>
      <c r="AD43" s="294" t="s">
        <v>34</v>
      </c>
      <c r="AE43" s="294">
        <v>748</v>
      </c>
    </row>
    <row r="44" spans="2:31" ht="12" customHeight="1" x14ac:dyDescent="0.3">
      <c r="B44" s="131"/>
      <c r="C44" s="156"/>
      <c r="D44" s="157"/>
      <c r="E44" s="157"/>
      <c r="F44" s="205"/>
      <c r="G44" s="156"/>
      <c r="H44" s="244">
        <f>SUM(H37:H42)</f>
        <v>0</v>
      </c>
      <c r="I44" s="156"/>
      <c r="J44" s="243"/>
      <c r="K44" s="238"/>
      <c r="L44" s="246" t="str">
        <f>IF(OR((SUM(L37:L43))&lt;0.95*H21,(SUM(L37:L43))&gt;1.05*H21),B202,"")</f>
        <v>groot verschil met gegevens H21 over aantal leerlingen</v>
      </c>
      <c r="M44" s="222"/>
      <c r="N44" s="133"/>
      <c r="O44" s="224"/>
      <c r="P44" s="206"/>
      <c r="Q44" s="156"/>
      <c r="R44" s="245">
        <f>SUM(R37:R43)</f>
        <v>0</v>
      </c>
      <c r="S44" s="156"/>
      <c r="T44" s="244"/>
      <c r="U44" s="238"/>
      <c r="V44" s="247" t="str">
        <f>IF(OR((SUM(V37:V43))&lt;0.95*R21,(SUM(V37:V43))&gt;1.05*R21),B203,"")</f>
        <v>groot verschil met gegevens R21 over aantal leerlingen</v>
      </c>
      <c r="W44" s="157"/>
      <c r="X44" s="134"/>
      <c r="AD44" s="294" t="s">
        <v>35</v>
      </c>
      <c r="AE44" s="294">
        <v>1859</v>
      </c>
    </row>
    <row r="45" spans="2:31" ht="12" customHeight="1" thickBot="1" x14ac:dyDescent="0.35">
      <c r="B45" s="131"/>
      <c r="C45" s="156"/>
      <c r="D45" s="181"/>
      <c r="E45" s="181"/>
      <c r="F45" s="182"/>
      <c r="G45" s="182"/>
      <c r="H45" s="182"/>
      <c r="I45" s="182"/>
      <c r="J45" s="228"/>
      <c r="K45" s="228"/>
      <c r="L45" s="228"/>
      <c r="M45" s="222"/>
      <c r="N45" s="133"/>
      <c r="O45" s="224"/>
      <c r="P45" s="182"/>
      <c r="Q45" s="182"/>
      <c r="R45" s="182"/>
      <c r="S45" s="182"/>
      <c r="T45" s="182"/>
      <c r="U45" s="182"/>
      <c r="V45" s="182"/>
      <c r="W45" s="157"/>
      <c r="X45" s="134"/>
      <c r="AD45" s="294" t="s">
        <v>36</v>
      </c>
      <c r="AE45" s="294">
        <v>1721</v>
      </c>
    </row>
    <row r="46" spans="2:31" ht="12" customHeight="1" thickTop="1" x14ac:dyDescent="0.3">
      <c r="B46" s="131"/>
      <c r="C46" s="156"/>
      <c r="D46" s="172"/>
      <c r="E46" s="172"/>
      <c r="F46" s="171"/>
      <c r="G46" s="171"/>
      <c r="H46" s="171"/>
      <c r="I46" s="171"/>
      <c r="J46" s="227"/>
      <c r="K46" s="227"/>
      <c r="L46" s="227"/>
      <c r="M46" s="222"/>
      <c r="N46" s="133"/>
      <c r="O46" s="224"/>
      <c r="P46" s="171"/>
      <c r="Q46" s="171"/>
      <c r="R46" s="171"/>
      <c r="S46" s="171"/>
      <c r="T46" s="171"/>
      <c r="U46" s="171"/>
      <c r="V46" s="171"/>
      <c r="W46" s="157"/>
      <c r="X46" s="134"/>
      <c r="AD46" s="294" t="s">
        <v>37</v>
      </c>
      <c r="AE46" s="294">
        <v>568</v>
      </c>
    </row>
    <row r="47" spans="2:31" ht="12" customHeight="1" x14ac:dyDescent="0.3">
      <c r="B47" s="131"/>
      <c r="C47" s="156"/>
      <c r="D47" s="152" t="s">
        <v>542</v>
      </c>
      <c r="E47" s="157"/>
      <c r="F47" s="156"/>
      <c r="G47" s="156"/>
      <c r="H47" s="156"/>
      <c r="I47" s="156"/>
      <c r="J47" s="207"/>
      <c r="K47" s="207"/>
      <c r="L47" s="207"/>
      <c r="M47" s="222"/>
      <c r="N47" s="133"/>
      <c r="O47" s="224"/>
      <c r="P47" s="156"/>
      <c r="Q47" s="156"/>
      <c r="R47" s="156"/>
      <c r="S47" s="156"/>
      <c r="T47" s="156"/>
      <c r="U47" s="156"/>
      <c r="V47" s="156"/>
      <c r="W47" s="157"/>
      <c r="X47" s="134"/>
      <c r="AD47" s="294" t="s">
        <v>38</v>
      </c>
      <c r="AE47" s="294">
        <v>753</v>
      </c>
    </row>
    <row r="48" spans="2:31" ht="12" customHeight="1" x14ac:dyDescent="0.3">
      <c r="B48" s="131"/>
      <c r="C48" s="156"/>
      <c r="D48" s="157" t="s">
        <v>530</v>
      </c>
      <c r="E48" s="157"/>
      <c r="F48" s="156"/>
      <c r="G48" s="156"/>
      <c r="H48" s="207"/>
      <c r="I48" s="156"/>
      <c r="J48" s="176">
        <f>+J22</f>
        <v>0</v>
      </c>
      <c r="K48" s="176">
        <f>+K22</f>
        <v>0</v>
      </c>
      <c r="L48" s="176">
        <f>SUM(J48:K48)</f>
        <v>0</v>
      </c>
      <c r="M48" s="222"/>
      <c r="N48" s="133"/>
      <c r="O48" s="224"/>
      <c r="P48" s="157"/>
      <c r="Q48" s="156"/>
      <c r="R48" s="157"/>
      <c r="S48" s="156"/>
      <c r="T48" s="176">
        <f>+T22</f>
        <v>0</v>
      </c>
      <c r="U48" s="176">
        <f>+U22</f>
        <v>0</v>
      </c>
      <c r="V48" s="176">
        <f>SUM(T48:U48)</f>
        <v>0</v>
      </c>
      <c r="W48" s="157"/>
      <c r="X48" s="134"/>
      <c r="AD48" s="294" t="s">
        <v>39</v>
      </c>
      <c r="AE48" s="294">
        <v>209</v>
      </c>
    </row>
    <row r="49" spans="2:36" ht="12" customHeight="1" x14ac:dyDescent="0.3">
      <c r="B49" s="131"/>
      <c r="C49" s="156"/>
      <c r="D49" s="157" t="s">
        <v>531</v>
      </c>
      <c r="E49" s="157"/>
      <c r="F49" s="156"/>
      <c r="G49" s="156"/>
      <c r="H49" s="207"/>
      <c r="I49" s="156"/>
      <c r="J49" s="176">
        <f>+J23</f>
        <v>0</v>
      </c>
      <c r="K49" s="176">
        <f>+K23</f>
        <v>0</v>
      </c>
      <c r="L49" s="176">
        <f>SUM(J49:K49)</f>
        <v>0</v>
      </c>
      <c r="M49" s="222"/>
      <c r="N49" s="133"/>
      <c r="O49" s="224"/>
      <c r="P49" s="157"/>
      <c r="Q49" s="156"/>
      <c r="R49" s="157"/>
      <c r="S49" s="156"/>
      <c r="T49" s="176">
        <f>+T23</f>
        <v>0</v>
      </c>
      <c r="U49" s="176">
        <f>+U23</f>
        <v>0</v>
      </c>
      <c r="V49" s="176">
        <f>SUM(T49:U49)</f>
        <v>0</v>
      </c>
      <c r="W49" s="157"/>
      <c r="X49" s="134"/>
      <c r="AD49" s="294" t="s">
        <v>40</v>
      </c>
      <c r="AE49" s="294">
        <v>375</v>
      </c>
    </row>
    <row r="50" spans="2:36" ht="12" customHeight="1" x14ac:dyDescent="0.3">
      <c r="B50" s="140"/>
      <c r="C50" s="158"/>
      <c r="D50" s="152"/>
      <c r="E50" s="152"/>
      <c r="F50" s="158"/>
      <c r="G50" s="158"/>
      <c r="H50" s="208"/>
      <c r="I50" s="158"/>
      <c r="J50" s="185">
        <f>IF(SUM(J48:J49)=0,J21,SUM(J48:J49))</f>
        <v>4101626.3617361314</v>
      </c>
      <c r="K50" s="185">
        <f>IF(SUM(K48:K49)=0,K21,SUM(K48:K49))</f>
        <v>64999.361279036399</v>
      </c>
      <c r="L50" s="185">
        <f>SUM(J50:K50)</f>
        <v>4166625.7230151678</v>
      </c>
      <c r="M50" s="223"/>
      <c r="N50" s="193"/>
      <c r="O50" s="225"/>
      <c r="P50" s="152"/>
      <c r="Q50" s="158"/>
      <c r="R50" s="152"/>
      <c r="S50" s="158"/>
      <c r="T50" s="185">
        <f>IF(SUM(T48:T49)=0,T21,SUM(T48:T49))</f>
        <v>3946747.2413059906</v>
      </c>
      <c r="U50" s="185">
        <f>IF(SUM(U48:U49)=0,U21,SUM(U48:U49))</f>
        <v>62544.958314072785</v>
      </c>
      <c r="V50" s="185">
        <f>SUM(T50:U50)</f>
        <v>4009292.1996200634</v>
      </c>
      <c r="W50" s="152"/>
      <c r="X50" s="135"/>
      <c r="AD50" s="294" t="s">
        <v>41</v>
      </c>
      <c r="AE50" s="294">
        <v>585</v>
      </c>
    </row>
    <row r="51" spans="2:36" ht="12" customHeight="1" x14ac:dyDescent="0.3">
      <c r="B51" s="140"/>
      <c r="C51" s="158"/>
      <c r="D51" s="152" t="s">
        <v>543</v>
      </c>
      <c r="E51" s="152"/>
      <c r="F51" s="158"/>
      <c r="G51" s="158"/>
      <c r="H51" s="208"/>
      <c r="I51" s="158"/>
      <c r="J51" s="159"/>
      <c r="K51" s="159"/>
      <c r="L51" s="159"/>
      <c r="M51" s="223"/>
      <c r="N51" s="193"/>
      <c r="O51" s="225"/>
      <c r="P51" s="152"/>
      <c r="Q51" s="158"/>
      <c r="R51" s="152"/>
      <c r="S51" s="158"/>
      <c r="T51" s="159"/>
      <c r="U51" s="159"/>
      <c r="V51" s="159"/>
      <c r="W51" s="152"/>
      <c r="X51" s="135"/>
      <c r="AD51" s="294" t="s">
        <v>42</v>
      </c>
      <c r="AE51" s="294">
        <v>1728</v>
      </c>
    </row>
    <row r="52" spans="2:36" ht="12" customHeight="1" x14ac:dyDescent="0.3">
      <c r="B52" s="131"/>
      <c r="C52" s="156"/>
      <c r="D52" s="157" t="s">
        <v>480</v>
      </c>
      <c r="E52" s="157"/>
      <c r="F52" s="156" t="s">
        <v>409</v>
      </c>
      <c r="G52" s="156"/>
      <c r="H52" s="207"/>
      <c r="I52" s="156"/>
      <c r="J52" s="176">
        <f>J24</f>
        <v>4700420.4441600004</v>
      </c>
      <c r="K52" s="176">
        <f>K24</f>
        <v>387662.37696000002</v>
      </c>
      <c r="L52" s="176">
        <f>SUM(J52:K52)</f>
        <v>5088082.8211200004</v>
      </c>
      <c r="M52" s="222"/>
      <c r="N52" s="133"/>
      <c r="O52" s="224"/>
      <c r="P52" s="157"/>
      <c r="Q52" s="156"/>
      <c r="R52" s="157"/>
      <c r="S52" s="156"/>
      <c r="T52" s="176">
        <f>T24</f>
        <v>4624150.49376</v>
      </c>
      <c r="U52" s="176">
        <f>U24</f>
        <v>373024.08408</v>
      </c>
      <c r="V52" s="176">
        <f>SUM(T52:U52)</f>
        <v>4997174.5778400004</v>
      </c>
      <c r="W52" s="157"/>
      <c r="X52" s="141"/>
      <c r="AD52" s="294" t="s">
        <v>43</v>
      </c>
      <c r="AE52" s="294">
        <v>376</v>
      </c>
    </row>
    <row r="53" spans="2:36" ht="12" customHeight="1" x14ac:dyDescent="0.3">
      <c r="B53" s="131"/>
      <c r="C53" s="156"/>
      <c r="D53" s="157" t="s">
        <v>532</v>
      </c>
      <c r="E53" s="157"/>
      <c r="F53" s="156"/>
      <c r="G53" s="156"/>
      <c r="H53" s="156"/>
      <c r="I53" s="156"/>
      <c r="J53" s="176">
        <f>J25</f>
        <v>0</v>
      </c>
      <c r="K53" s="176">
        <f>K25</f>
        <v>0</v>
      </c>
      <c r="L53" s="176">
        <f>SUM(J53:K53)</f>
        <v>0</v>
      </c>
      <c r="M53" s="222"/>
      <c r="N53" s="133"/>
      <c r="O53" s="224"/>
      <c r="P53" s="157"/>
      <c r="Q53" s="156"/>
      <c r="R53" s="157"/>
      <c r="S53" s="156"/>
      <c r="T53" s="176">
        <f>T25</f>
        <v>0</v>
      </c>
      <c r="U53" s="176">
        <f>U25</f>
        <v>0</v>
      </c>
      <c r="V53" s="176">
        <f>SUM(T53:U53)</f>
        <v>0</v>
      </c>
      <c r="W53" s="157"/>
      <c r="X53" s="141"/>
      <c r="AD53" s="294" t="s">
        <v>44</v>
      </c>
      <c r="AE53" s="294">
        <v>377</v>
      </c>
      <c r="AJ53" s="115"/>
    </row>
    <row r="54" spans="2:36" ht="12" customHeight="1" x14ac:dyDescent="0.3">
      <c r="B54" s="140"/>
      <c r="C54" s="158"/>
      <c r="D54" s="152"/>
      <c r="E54" s="152"/>
      <c r="F54" s="158"/>
      <c r="G54" s="158"/>
      <c r="H54" s="158"/>
      <c r="I54" s="158"/>
      <c r="J54" s="185">
        <f>(J52+J53)</f>
        <v>4700420.4441600004</v>
      </c>
      <c r="K54" s="185">
        <f>(K52+K53)</f>
        <v>387662.37696000002</v>
      </c>
      <c r="L54" s="185">
        <f>SUM(J54:K54)</f>
        <v>5088082.8211200004</v>
      </c>
      <c r="M54" s="223"/>
      <c r="N54" s="193"/>
      <c r="O54" s="225"/>
      <c r="P54" s="152"/>
      <c r="Q54" s="158"/>
      <c r="R54" s="152"/>
      <c r="S54" s="158"/>
      <c r="T54" s="185">
        <f>(T52+T53)</f>
        <v>4624150.49376</v>
      </c>
      <c r="U54" s="185">
        <f>(U52+U53)</f>
        <v>373024.08408</v>
      </c>
      <c r="V54" s="185">
        <f>SUM(T54:U54)</f>
        <v>4997174.5778400004</v>
      </c>
      <c r="W54" s="152"/>
      <c r="X54" s="142"/>
      <c r="AD54" s="294" t="s">
        <v>45</v>
      </c>
      <c r="AE54" s="294">
        <v>55</v>
      </c>
      <c r="AJ54" s="115"/>
    </row>
    <row r="55" spans="2:36" ht="12" customHeight="1" x14ac:dyDescent="0.3">
      <c r="B55" s="131"/>
      <c r="C55" s="156"/>
      <c r="D55" s="152" t="s">
        <v>544</v>
      </c>
      <c r="E55" s="157"/>
      <c r="F55" s="156"/>
      <c r="G55" s="156"/>
      <c r="H55" s="156"/>
      <c r="I55" s="156"/>
      <c r="J55" s="156"/>
      <c r="K55" s="156"/>
      <c r="L55" s="156"/>
      <c r="M55" s="222"/>
      <c r="N55" s="133"/>
      <c r="O55" s="224"/>
      <c r="P55" s="156"/>
      <c r="Q55" s="156"/>
      <c r="R55" s="156"/>
      <c r="S55" s="156"/>
      <c r="T55" s="156"/>
      <c r="U55" s="156"/>
      <c r="V55" s="156"/>
      <c r="W55" s="157"/>
      <c r="X55" s="134"/>
      <c r="AD55" s="294" t="s">
        <v>616</v>
      </c>
      <c r="AE55" s="294">
        <v>1901</v>
      </c>
      <c r="AJ55" s="115"/>
    </row>
    <row r="56" spans="2:36" ht="12" customHeight="1" x14ac:dyDescent="0.3">
      <c r="B56" s="131"/>
      <c r="C56" s="156"/>
      <c r="D56" s="157" t="s">
        <v>545</v>
      </c>
      <c r="E56" s="157"/>
      <c r="F56" s="156"/>
      <c r="G56" s="156"/>
      <c r="H56" s="156"/>
      <c r="I56" s="156"/>
      <c r="J56" s="176">
        <f>J32</f>
        <v>15401488.928400775</v>
      </c>
      <c r="K56" s="176">
        <f>K32</f>
        <v>6853945.5596755128</v>
      </c>
      <c r="L56" s="176">
        <f>L32</f>
        <v>22255434.488076288</v>
      </c>
      <c r="M56" s="222"/>
      <c r="N56" s="133"/>
      <c r="O56" s="224"/>
      <c r="P56" s="209"/>
      <c r="Q56" s="198"/>
      <c r="R56" s="209"/>
      <c r="S56" s="198"/>
      <c r="T56" s="176">
        <f>T32</f>
        <v>14895416.084408272</v>
      </c>
      <c r="U56" s="176">
        <f>U32</f>
        <v>6636190.6451463886</v>
      </c>
      <c r="V56" s="176">
        <f>V32</f>
        <v>21531606.729554664</v>
      </c>
      <c r="W56" s="157"/>
      <c r="X56" s="134"/>
      <c r="AD56" s="294" t="s">
        <v>46</v>
      </c>
      <c r="AE56" s="294">
        <v>755</v>
      </c>
      <c r="AJ56" s="115"/>
    </row>
    <row r="57" spans="2:36" ht="12" customHeight="1" x14ac:dyDescent="0.3">
      <c r="B57" s="131"/>
      <c r="C57" s="156"/>
      <c r="D57" s="157" t="s">
        <v>546</v>
      </c>
      <c r="E57" s="157"/>
      <c r="F57" s="156"/>
      <c r="G57" s="156"/>
      <c r="H57" s="210"/>
      <c r="I57" s="156"/>
      <c r="J57" s="176">
        <f>J50+J54</f>
        <v>8802046.8058961313</v>
      </c>
      <c r="K57" s="176">
        <f>K50+K54</f>
        <v>452661.73823903641</v>
      </c>
      <c r="L57" s="176">
        <f>L50+L54</f>
        <v>9254708.5441351682</v>
      </c>
      <c r="M57" s="222"/>
      <c r="N57" s="133"/>
      <c r="O57" s="224"/>
      <c r="P57" s="209"/>
      <c r="Q57" s="198"/>
      <c r="R57" s="209"/>
      <c r="S57" s="198"/>
      <c r="T57" s="176">
        <f>T50+T54</f>
        <v>8570897.7350659911</v>
      </c>
      <c r="U57" s="176">
        <f>U50+U54</f>
        <v>435569.04239407281</v>
      </c>
      <c r="V57" s="176">
        <f>V50+V54</f>
        <v>9006466.7774600647</v>
      </c>
      <c r="W57" s="157"/>
      <c r="X57" s="134"/>
      <c r="AD57" s="294" t="s">
        <v>47</v>
      </c>
      <c r="AE57" s="294">
        <v>1681</v>
      </c>
      <c r="AJ57" s="115"/>
    </row>
    <row r="58" spans="2:36" ht="12" customHeight="1" x14ac:dyDescent="0.3">
      <c r="B58" s="140"/>
      <c r="C58" s="158"/>
      <c r="D58" s="152" t="s">
        <v>535</v>
      </c>
      <c r="E58" s="152"/>
      <c r="F58" s="158"/>
      <c r="G58" s="158"/>
      <c r="H58" s="158"/>
      <c r="I58" s="158"/>
      <c r="J58" s="185">
        <f>J56-J57</f>
        <v>6599442.1225046441</v>
      </c>
      <c r="K58" s="185">
        <f>K56-K57</f>
        <v>6401283.821436476</v>
      </c>
      <c r="L58" s="185">
        <f>L56-L57</f>
        <v>13000725.94394112</v>
      </c>
      <c r="M58" s="223"/>
      <c r="N58" s="193"/>
      <c r="O58" s="225"/>
      <c r="P58" s="211"/>
      <c r="Q58" s="159"/>
      <c r="R58" s="211"/>
      <c r="S58" s="159"/>
      <c r="T58" s="185">
        <f>T56-T57</f>
        <v>6324518.349342281</v>
      </c>
      <c r="U58" s="185">
        <f>U56-U57</f>
        <v>6200621.6027523158</v>
      </c>
      <c r="V58" s="185">
        <f>V56-V57</f>
        <v>12525139.9520946</v>
      </c>
      <c r="W58" s="152"/>
      <c r="X58" s="143"/>
      <c r="AD58" s="294" t="s">
        <v>48</v>
      </c>
      <c r="AE58" s="294">
        <v>147</v>
      </c>
    </row>
    <row r="59" spans="2:36" ht="12" customHeight="1" x14ac:dyDescent="0.3">
      <c r="B59" s="131"/>
      <c r="C59" s="156"/>
      <c r="D59" s="157"/>
      <c r="E59" s="157"/>
      <c r="F59" s="156"/>
      <c r="G59" s="156"/>
      <c r="H59" s="156"/>
      <c r="I59" s="156"/>
      <c r="J59" s="156"/>
      <c r="K59" s="161"/>
      <c r="L59" s="161"/>
      <c r="M59" s="222"/>
      <c r="N59" s="133"/>
      <c r="O59" s="224"/>
      <c r="P59" s="157"/>
      <c r="Q59" s="156"/>
      <c r="R59" s="157"/>
      <c r="S59" s="156"/>
      <c r="T59" s="160"/>
      <c r="U59" s="160"/>
      <c r="V59" s="156"/>
      <c r="W59" s="157"/>
      <c r="X59" s="134"/>
      <c r="AD59" s="294" t="s">
        <v>49</v>
      </c>
      <c r="AE59" s="294">
        <v>654</v>
      </c>
    </row>
    <row r="60" spans="2:36" ht="12" customHeight="1" x14ac:dyDescent="0.3">
      <c r="B60" s="131"/>
      <c r="C60" s="132"/>
      <c r="D60" s="133"/>
      <c r="E60" s="133"/>
      <c r="F60" s="132"/>
      <c r="G60" s="132"/>
      <c r="H60" s="132"/>
      <c r="I60" s="132"/>
      <c r="J60" s="132"/>
      <c r="K60" s="144"/>
      <c r="L60" s="144"/>
      <c r="M60" s="133"/>
      <c r="N60" s="133"/>
      <c r="O60" s="132"/>
      <c r="P60" s="133"/>
      <c r="Q60" s="132"/>
      <c r="R60" s="133"/>
      <c r="S60" s="132"/>
      <c r="T60" s="145"/>
      <c r="U60" s="145"/>
      <c r="V60" s="132"/>
      <c r="W60" s="133"/>
      <c r="X60" s="134"/>
      <c r="AD60" s="294" t="s">
        <v>50</v>
      </c>
      <c r="AE60" s="294">
        <v>499</v>
      </c>
      <c r="AJ60" s="115"/>
    </row>
    <row r="61" spans="2:36" ht="12" customHeight="1" x14ac:dyDescent="0.3">
      <c r="B61" s="194"/>
      <c r="C61" s="147"/>
      <c r="D61" s="146"/>
      <c r="E61" s="146"/>
      <c r="F61" s="147"/>
      <c r="G61" s="147"/>
      <c r="H61" s="147"/>
      <c r="I61" s="147"/>
      <c r="J61" s="147"/>
      <c r="K61" s="147"/>
      <c r="L61" s="147"/>
      <c r="M61" s="146"/>
      <c r="N61" s="146"/>
      <c r="O61" s="147"/>
      <c r="P61" s="147"/>
      <c r="Q61" s="147"/>
      <c r="R61" s="147"/>
      <c r="S61" s="147"/>
      <c r="T61" s="147"/>
      <c r="U61" s="147"/>
      <c r="V61" s="147"/>
      <c r="W61" s="148" t="s">
        <v>553</v>
      </c>
      <c r="X61" s="149"/>
      <c r="AD61" s="294" t="s">
        <v>51</v>
      </c>
      <c r="AE61" s="294">
        <v>756</v>
      </c>
    </row>
    <row r="62" spans="2:36" ht="12" customHeight="1" x14ac:dyDescent="0.3">
      <c r="B62" s="248"/>
      <c r="C62" s="249"/>
      <c r="D62" s="248"/>
      <c r="E62" s="248"/>
      <c r="F62" s="249"/>
      <c r="G62" s="249"/>
      <c r="H62" s="249"/>
      <c r="I62" s="249"/>
      <c r="J62" s="249"/>
      <c r="K62" s="249"/>
      <c r="L62" s="249"/>
      <c r="M62" s="248"/>
      <c r="N62" s="248"/>
      <c r="O62" s="249"/>
      <c r="P62" s="249"/>
      <c r="Q62" s="249"/>
      <c r="R62" s="249"/>
      <c r="S62" s="249"/>
      <c r="T62" s="249"/>
      <c r="U62" s="249"/>
      <c r="V62" s="249"/>
      <c r="W62" s="250"/>
      <c r="X62" s="248"/>
      <c r="AD62" s="294" t="s">
        <v>52</v>
      </c>
      <c r="AE62" s="294">
        <v>757</v>
      </c>
    </row>
    <row r="63" spans="2:36" ht="12" customHeight="1" x14ac:dyDescent="0.3">
      <c r="B63" s="127"/>
      <c r="C63" s="128"/>
      <c r="D63" s="129"/>
      <c r="E63" s="129"/>
      <c r="F63" s="128"/>
      <c r="G63" s="128"/>
      <c r="H63" s="128"/>
      <c r="I63" s="128"/>
      <c r="J63" s="128"/>
      <c r="K63" s="128"/>
      <c r="L63" s="128"/>
      <c r="M63" s="129"/>
      <c r="N63" s="129"/>
      <c r="O63" s="128"/>
      <c r="P63" s="128"/>
      <c r="Q63" s="128"/>
      <c r="R63" s="128"/>
      <c r="S63" s="128"/>
      <c r="T63" s="128"/>
      <c r="U63" s="128"/>
      <c r="V63" s="128"/>
      <c r="W63" s="129"/>
      <c r="X63" s="130"/>
      <c r="AD63" s="294" t="s">
        <v>53</v>
      </c>
      <c r="AE63" s="294">
        <v>758</v>
      </c>
    </row>
    <row r="64" spans="2:36" ht="12" customHeight="1" x14ac:dyDescent="0.3">
      <c r="B64" s="131"/>
      <c r="C64" s="132"/>
      <c r="D64" s="133"/>
      <c r="E64" s="133"/>
      <c r="F64" s="132"/>
      <c r="G64" s="132"/>
      <c r="H64" s="132"/>
      <c r="I64" s="132"/>
      <c r="J64" s="190"/>
      <c r="K64" s="132"/>
      <c r="L64" s="132"/>
      <c r="M64" s="133"/>
      <c r="N64" s="133"/>
      <c r="O64" s="132"/>
      <c r="P64" s="132"/>
      <c r="Q64" s="132"/>
      <c r="R64" s="132"/>
      <c r="S64" s="132"/>
      <c r="T64" s="132"/>
      <c r="U64" s="132"/>
      <c r="V64" s="132"/>
      <c r="W64" s="133"/>
      <c r="X64" s="134"/>
      <c r="AD64" s="294" t="s">
        <v>54</v>
      </c>
      <c r="AE64" s="294">
        <v>501</v>
      </c>
    </row>
    <row r="65" spans="2:36" ht="18" customHeight="1" x14ac:dyDescent="0.35">
      <c r="B65" s="131"/>
      <c r="C65" s="212" t="s">
        <v>516</v>
      </c>
      <c r="D65" s="133"/>
      <c r="E65" s="133"/>
      <c r="F65" s="132"/>
      <c r="G65" s="132"/>
      <c r="H65" s="132"/>
      <c r="I65" s="132"/>
      <c r="J65" s="190"/>
      <c r="K65" s="132"/>
      <c r="L65" s="191"/>
      <c r="M65" s="133"/>
      <c r="N65" s="133"/>
      <c r="O65" s="132"/>
      <c r="P65" s="132"/>
      <c r="Q65" s="132"/>
      <c r="R65" s="132"/>
      <c r="S65" s="132"/>
      <c r="T65" s="132"/>
      <c r="U65" s="132"/>
      <c r="V65" s="145"/>
      <c r="W65" s="133"/>
      <c r="X65" s="135"/>
      <c r="AD65" s="294" t="s">
        <v>55</v>
      </c>
      <c r="AE65" s="294">
        <v>1876</v>
      </c>
    </row>
    <row r="66" spans="2:36" ht="12" customHeight="1" x14ac:dyDescent="0.3">
      <c r="B66" s="131"/>
      <c r="C66" s="132"/>
      <c r="D66" s="133"/>
      <c r="E66" s="133"/>
      <c r="F66" s="132"/>
      <c r="G66" s="132"/>
      <c r="H66" s="132"/>
      <c r="I66" s="132"/>
      <c r="J66" s="190"/>
      <c r="K66" s="132"/>
      <c r="L66" s="191"/>
      <c r="M66" s="133"/>
      <c r="N66" s="133"/>
      <c r="O66" s="132"/>
      <c r="P66" s="132"/>
      <c r="Q66" s="132"/>
      <c r="R66" s="132"/>
      <c r="S66" s="132"/>
      <c r="T66" s="132"/>
      <c r="U66" s="132"/>
      <c r="V66" s="145"/>
      <c r="W66" s="133"/>
      <c r="X66" s="135"/>
      <c r="AD66" s="294" t="s">
        <v>56</v>
      </c>
      <c r="AE66" s="294">
        <v>213</v>
      </c>
    </row>
    <row r="67" spans="2:36" ht="12" customHeight="1" x14ac:dyDescent="0.3">
      <c r="B67" s="131"/>
      <c r="C67" s="132"/>
      <c r="D67" s="133"/>
      <c r="E67" s="133"/>
      <c r="F67" s="132"/>
      <c r="G67" s="132"/>
      <c r="H67" s="132"/>
      <c r="I67" s="132"/>
      <c r="J67" s="190"/>
      <c r="K67" s="132"/>
      <c r="L67" s="191"/>
      <c r="M67" s="133"/>
      <c r="N67" s="133"/>
      <c r="O67" s="132"/>
      <c r="P67" s="132"/>
      <c r="Q67" s="132"/>
      <c r="R67" s="132"/>
      <c r="S67" s="132"/>
      <c r="T67" s="132"/>
      <c r="U67" s="132"/>
      <c r="V67" s="145"/>
      <c r="W67" s="133"/>
      <c r="X67" s="135"/>
      <c r="AD67" s="117" t="s">
        <v>57</v>
      </c>
      <c r="AE67" s="117">
        <v>899</v>
      </c>
    </row>
    <row r="68" spans="2:36" ht="12" customHeight="1" x14ac:dyDescent="0.3">
      <c r="B68" s="131"/>
      <c r="C68" s="132"/>
      <c r="D68" s="133"/>
      <c r="E68" s="133"/>
      <c r="F68" s="132"/>
      <c r="G68" s="132"/>
      <c r="H68" s="132"/>
      <c r="I68" s="132"/>
      <c r="J68" s="289" t="s">
        <v>892</v>
      </c>
      <c r="K68" s="132"/>
      <c r="L68" s="132"/>
      <c r="M68" s="133"/>
      <c r="N68" s="133"/>
      <c r="O68" s="132"/>
      <c r="P68" s="132"/>
      <c r="Q68" s="132"/>
      <c r="R68" s="132"/>
      <c r="S68" s="132"/>
      <c r="T68" s="289" t="s">
        <v>893</v>
      </c>
      <c r="U68" s="132"/>
      <c r="V68" s="145"/>
      <c r="W68" s="133"/>
      <c r="X68" s="135"/>
      <c r="AD68" s="117" t="s">
        <v>58</v>
      </c>
      <c r="AE68" s="117">
        <v>312</v>
      </c>
      <c r="AJ68" s="115"/>
    </row>
    <row r="69" spans="2:36" ht="15" customHeight="1" x14ac:dyDescent="0.3">
      <c r="B69" s="131"/>
      <c r="C69" s="107"/>
      <c r="D69" s="217" t="s">
        <v>583</v>
      </c>
      <c r="E69" s="218"/>
      <c r="F69" s="328">
        <f>tab!C5</f>
        <v>2014</v>
      </c>
      <c r="G69" s="329"/>
      <c r="H69" s="329"/>
      <c r="I69" s="329"/>
      <c r="J69" s="329"/>
      <c r="K69" s="329"/>
      <c r="L69" s="329"/>
      <c r="M69" s="213"/>
      <c r="N69" s="213"/>
      <c r="O69" s="214"/>
      <c r="P69" s="328">
        <f>F69</f>
        <v>2014</v>
      </c>
      <c r="Q69" s="329"/>
      <c r="R69" s="329"/>
      <c r="S69" s="329"/>
      <c r="T69" s="329"/>
      <c r="U69" s="329"/>
      <c r="V69" s="329"/>
      <c r="W69" s="133"/>
      <c r="X69" s="134"/>
      <c r="AD69" s="117" t="s">
        <v>59</v>
      </c>
      <c r="AE69" s="117">
        <v>313</v>
      </c>
    </row>
    <row r="70" spans="2:36" s="112" customFormat="1" ht="13.8" x14ac:dyDescent="0.3">
      <c r="B70" s="136"/>
      <c r="C70" s="111"/>
      <c r="D70" s="219" t="str">
        <f>D9</f>
        <v>Zwolle</v>
      </c>
      <c r="F70" s="215" t="s">
        <v>517</v>
      </c>
      <c r="G70" s="215"/>
      <c r="H70" s="215" t="s">
        <v>518</v>
      </c>
      <c r="I70" s="215"/>
      <c r="J70" s="215" t="s">
        <v>519</v>
      </c>
      <c r="K70" s="215" t="s">
        <v>519</v>
      </c>
      <c r="L70" s="215" t="s">
        <v>520</v>
      </c>
      <c r="M70" s="216"/>
      <c r="N70" s="216"/>
      <c r="O70" s="215"/>
      <c r="P70" s="215" t="s">
        <v>517</v>
      </c>
      <c r="Q70" s="215"/>
      <c r="R70" s="215" t="s">
        <v>518</v>
      </c>
      <c r="S70" s="215"/>
      <c r="T70" s="215" t="s">
        <v>519</v>
      </c>
      <c r="U70" s="215" t="s">
        <v>519</v>
      </c>
      <c r="V70" s="215" t="s">
        <v>520</v>
      </c>
      <c r="W70" s="56"/>
      <c r="X70" s="139"/>
      <c r="AD70" s="117" t="s">
        <v>60</v>
      </c>
      <c r="AE70" s="117">
        <v>214</v>
      </c>
      <c r="AF70" s="119"/>
      <c r="AG70" s="111"/>
      <c r="AJ70" s="107"/>
    </row>
    <row r="71" spans="2:36" s="112" customFormat="1" ht="12" customHeight="1" x14ac:dyDescent="0.3">
      <c r="B71" s="136"/>
      <c r="C71" s="111"/>
      <c r="F71" s="215"/>
      <c r="G71" s="215"/>
      <c r="H71" s="215"/>
      <c r="I71" s="215"/>
      <c r="J71" s="215" t="s">
        <v>521</v>
      </c>
      <c r="K71" s="215" t="s">
        <v>522</v>
      </c>
      <c r="L71" s="215" t="s">
        <v>517</v>
      </c>
      <c r="M71" s="216"/>
      <c r="N71" s="216"/>
      <c r="O71" s="215"/>
      <c r="P71" s="215"/>
      <c r="Q71" s="215"/>
      <c r="R71" s="215"/>
      <c r="S71" s="215"/>
      <c r="T71" s="215" t="s">
        <v>521</v>
      </c>
      <c r="U71" s="215" t="s">
        <v>522</v>
      </c>
      <c r="V71" s="215" t="s">
        <v>517</v>
      </c>
      <c r="W71" s="56"/>
      <c r="X71" s="139"/>
      <c r="AD71" s="117" t="s">
        <v>61</v>
      </c>
      <c r="AE71" s="117">
        <v>381</v>
      </c>
      <c r="AF71" s="119"/>
      <c r="AG71" s="111"/>
      <c r="AJ71" s="107"/>
    </row>
    <row r="72" spans="2:36" ht="12" customHeight="1" x14ac:dyDescent="0.3">
      <c r="B72" s="131"/>
      <c r="C72" s="132"/>
      <c r="D72" s="192">
        <f>VLOOKUP(D70,gemeentenaam,2,FALSE)</f>
        <v>193</v>
      </c>
      <c r="E72" s="133"/>
      <c r="F72" s="132"/>
      <c r="G72" s="132"/>
      <c r="H72" s="132"/>
      <c r="I72" s="132"/>
      <c r="J72" s="132"/>
      <c r="K72" s="132"/>
      <c r="L72" s="132"/>
      <c r="M72" s="133"/>
      <c r="N72" s="133"/>
      <c r="O72" s="132"/>
      <c r="P72" s="132"/>
      <c r="Q72" s="132"/>
      <c r="R72" s="132"/>
      <c r="S72" s="132"/>
      <c r="T72" s="132"/>
      <c r="U72" s="132"/>
      <c r="V72" s="132"/>
      <c r="W72" s="133"/>
      <c r="X72" s="134"/>
      <c r="AD72" s="117" t="s">
        <v>62</v>
      </c>
      <c r="AE72" s="117">
        <v>502</v>
      </c>
    </row>
    <row r="73" spans="2:36" ht="12" customHeight="1" x14ac:dyDescent="0.3">
      <c r="B73" s="131"/>
      <c r="C73" s="156"/>
      <c r="D73" s="157"/>
      <c r="E73" s="157"/>
      <c r="F73" s="156"/>
      <c r="G73" s="156"/>
      <c r="H73" s="156"/>
      <c r="I73" s="156"/>
      <c r="J73" s="156"/>
      <c r="K73" s="156"/>
      <c r="L73" s="156"/>
      <c r="M73" s="222"/>
      <c r="N73" s="133"/>
      <c r="O73" s="224"/>
      <c r="P73" s="156"/>
      <c r="Q73" s="156"/>
      <c r="R73" s="156"/>
      <c r="S73" s="156"/>
      <c r="T73" s="156"/>
      <c r="U73" s="156"/>
      <c r="V73" s="156"/>
      <c r="W73" s="157"/>
      <c r="X73" s="134"/>
      <c r="AD73" s="117" t="s">
        <v>63</v>
      </c>
      <c r="AE73" s="117">
        <v>383</v>
      </c>
      <c r="AF73" s="107"/>
      <c r="AG73" s="107"/>
    </row>
    <row r="74" spans="2:36" s="115" customFormat="1" ht="12" customHeight="1" x14ac:dyDescent="0.3">
      <c r="B74" s="140"/>
      <c r="C74" s="158"/>
      <c r="D74" s="166" t="s">
        <v>523</v>
      </c>
      <c r="E74" s="152"/>
      <c r="F74" s="229">
        <v>1.478</v>
      </c>
      <c r="G74" s="158"/>
      <c r="H74" s="152"/>
      <c r="I74" s="158"/>
      <c r="J74" s="158"/>
      <c r="K74" s="158"/>
      <c r="L74" s="158"/>
      <c r="M74" s="223"/>
      <c r="N74" s="193"/>
      <c r="O74" s="225"/>
      <c r="P74" s="229">
        <v>1.4790000000000001</v>
      </c>
      <c r="Q74" s="158"/>
      <c r="R74" s="152"/>
      <c r="S74" s="158"/>
      <c r="T74" s="195"/>
      <c r="U74" s="195"/>
      <c r="V74" s="195"/>
      <c r="W74" s="152"/>
      <c r="X74" s="143"/>
      <c r="AD74" s="117" t="s">
        <v>64</v>
      </c>
      <c r="AE74" s="117">
        <v>109</v>
      </c>
      <c r="AJ74" s="107"/>
    </row>
    <row r="75" spans="2:36" ht="12" customHeight="1" x14ac:dyDescent="0.3">
      <c r="B75" s="131"/>
      <c r="C75" s="156"/>
      <c r="D75" s="157"/>
      <c r="E75" s="157"/>
      <c r="F75" s="156"/>
      <c r="G75" s="156"/>
      <c r="H75" s="156"/>
      <c r="I75" s="156"/>
      <c r="J75" s="156"/>
      <c r="K75" s="156"/>
      <c r="L75" s="156"/>
      <c r="M75" s="222"/>
      <c r="N75" s="133"/>
      <c r="O75" s="224"/>
      <c r="P75" s="156"/>
      <c r="Q75" s="156"/>
      <c r="R75" s="156"/>
      <c r="S75" s="156"/>
      <c r="T75" s="156"/>
      <c r="U75" s="156"/>
      <c r="V75" s="156"/>
      <c r="W75" s="157"/>
      <c r="X75" s="134"/>
      <c r="AD75" s="117" t="s">
        <v>65</v>
      </c>
      <c r="AE75" s="117">
        <v>1706</v>
      </c>
      <c r="AF75" s="107"/>
      <c r="AG75" s="107"/>
    </row>
    <row r="76" spans="2:36" ht="12" customHeight="1" x14ac:dyDescent="0.3">
      <c r="B76" s="131"/>
      <c r="C76" s="156"/>
      <c r="D76" s="153" t="s">
        <v>524</v>
      </c>
      <c r="E76" s="157"/>
      <c r="F76" s="156"/>
      <c r="G76" s="156"/>
      <c r="H76" s="156"/>
      <c r="I76" s="156"/>
      <c r="J76" s="156"/>
      <c r="K76" s="156"/>
      <c r="L76" s="156"/>
      <c r="M76" s="222"/>
      <c r="N76" s="133"/>
      <c r="O76" s="224"/>
      <c r="P76" s="156"/>
      <c r="Q76" s="156"/>
      <c r="R76" s="195"/>
      <c r="S76" s="156"/>
      <c r="T76" s="156"/>
      <c r="U76" s="156"/>
      <c r="V76" s="156"/>
      <c r="W76" s="157"/>
      <c r="X76" s="134"/>
      <c r="AD76" s="117" t="s">
        <v>66</v>
      </c>
      <c r="AE76" s="117">
        <v>611</v>
      </c>
      <c r="AF76" s="107"/>
      <c r="AG76" s="107"/>
    </row>
    <row r="77" spans="2:36" ht="12" customHeight="1" x14ac:dyDescent="0.3">
      <c r="B77" s="131"/>
      <c r="C77" s="156">
        <v>1</v>
      </c>
      <c r="D77" s="287" t="s">
        <v>525</v>
      </c>
      <c r="E77" s="157"/>
      <c r="F77" s="230">
        <v>1.63</v>
      </c>
      <c r="G77" s="197"/>
      <c r="H77" s="232">
        <f>+R16</f>
        <v>123159</v>
      </c>
      <c r="I77" s="197"/>
      <c r="J77" s="176">
        <f>(F77*H77*tab!$C10)*$F$74</f>
        <v>0</v>
      </c>
      <c r="K77" s="176">
        <f>(F77*H77*tab!$D10)*$F$74</f>
        <v>296707.27325999999</v>
      </c>
      <c r="L77" s="176">
        <f t="shared" ref="L77:L93" si="2">J77+K77</f>
        <v>296707.27325999999</v>
      </c>
      <c r="M77" s="222"/>
      <c r="N77" s="133"/>
      <c r="O77" s="224">
        <v>1</v>
      </c>
      <c r="P77" s="230">
        <v>1.04</v>
      </c>
      <c r="Q77" s="197"/>
      <c r="R77" s="232">
        <f>+H77</f>
        <v>123159</v>
      </c>
      <c r="S77" s="197"/>
      <c r="T77" s="176">
        <f>(P77*R77*tab!$C10)*$P$74</f>
        <v>0</v>
      </c>
      <c r="U77" s="176">
        <f>(P77*R77*tab!$D10)*$P$74</f>
        <v>189438.24744000001</v>
      </c>
      <c r="V77" s="176">
        <f t="shared" ref="V77:V94" si="3">T77+U77</f>
        <v>189438.24744000001</v>
      </c>
      <c r="W77" s="157"/>
      <c r="X77" s="134"/>
      <c r="AD77" s="117" t="s">
        <v>67</v>
      </c>
      <c r="AE77" s="117">
        <v>1684</v>
      </c>
      <c r="AF77" s="107"/>
      <c r="AG77" s="107"/>
    </row>
    <row r="78" spans="2:36" ht="12" customHeight="1" x14ac:dyDescent="0.3">
      <c r="B78" s="131"/>
      <c r="C78" s="156">
        <v>2</v>
      </c>
      <c r="D78" s="157" t="s">
        <v>526</v>
      </c>
      <c r="E78" s="157"/>
      <c r="F78" s="230">
        <v>187.59</v>
      </c>
      <c r="G78" s="196"/>
      <c r="H78" s="232">
        <f t="shared" ref="H78:H80" si="4">+R17</f>
        <v>29958</v>
      </c>
      <c r="I78" s="196"/>
      <c r="J78" s="176">
        <f>(F78*H78*tab!$C11)*$F$74</f>
        <v>4194578.3603957994</v>
      </c>
      <c r="K78" s="176">
        <f>(F78*H78*tab!D11)*$F$74</f>
        <v>4111517.4027641998</v>
      </c>
      <c r="L78" s="176">
        <f t="shared" si="2"/>
        <v>8306095.7631599996</v>
      </c>
      <c r="M78" s="222"/>
      <c r="N78" s="133"/>
      <c r="O78" s="224">
        <v>2</v>
      </c>
      <c r="P78" s="230">
        <v>162.25</v>
      </c>
      <c r="Q78" s="196"/>
      <c r="R78" s="232">
        <f t="shared" ref="R78:R93" si="5">+H78</f>
        <v>29958</v>
      </c>
      <c r="S78" s="196"/>
      <c r="T78" s="176">
        <f>(P78*R78*tab!$C11)*$P$74</f>
        <v>3630421.6965225004</v>
      </c>
      <c r="U78" s="176">
        <f>(P78*R78*tab!$D11)*$P$74</f>
        <v>3558532.1579775</v>
      </c>
      <c r="V78" s="176">
        <f t="shared" si="3"/>
        <v>7188953.8545000004</v>
      </c>
      <c r="W78" s="157"/>
      <c r="X78" s="134"/>
      <c r="AD78" s="117" t="s">
        <v>68</v>
      </c>
      <c r="AE78" s="117">
        <v>216</v>
      </c>
      <c r="AF78" s="107"/>
      <c r="AG78" s="107"/>
    </row>
    <row r="79" spans="2:36" ht="12" customHeight="1" x14ac:dyDescent="0.3">
      <c r="B79" s="131"/>
      <c r="C79" s="156">
        <v>3</v>
      </c>
      <c r="D79" s="157" t="s">
        <v>611</v>
      </c>
      <c r="E79" s="157"/>
      <c r="F79" s="230">
        <v>81.3</v>
      </c>
      <c r="G79" s="196"/>
      <c r="H79" s="232">
        <f t="shared" si="4"/>
        <v>11629</v>
      </c>
      <c r="I79" s="196"/>
      <c r="J79" s="176">
        <f>(F79*H79*tab!$C12)*$F$74</f>
        <v>803061.02226881986</v>
      </c>
      <c r="K79" s="176">
        <f>(F79*H79*tab!D12)*$F$74</f>
        <v>594295.89833117998</v>
      </c>
      <c r="L79" s="176">
        <f t="shared" si="2"/>
        <v>1397356.9205999998</v>
      </c>
      <c r="M79" s="222"/>
      <c r="N79" s="133"/>
      <c r="O79" s="224">
        <v>3</v>
      </c>
      <c r="P79" s="230">
        <v>41.44</v>
      </c>
      <c r="Q79" s="196"/>
      <c r="R79" s="232">
        <f t="shared" si="5"/>
        <v>11629</v>
      </c>
      <c r="S79" s="196"/>
      <c r="T79" s="176">
        <f>(P79*R79*tab!$C12)*$P$74</f>
        <v>409610.88436228799</v>
      </c>
      <c r="U79" s="176">
        <f>(P79*R79*tab!$D12)*$P$74</f>
        <v>303127.73467771197</v>
      </c>
      <c r="V79" s="176">
        <f t="shared" si="3"/>
        <v>712738.61904000002</v>
      </c>
      <c r="W79" s="157"/>
      <c r="X79" s="134"/>
      <c r="AD79" s="117" t="s">
        <v>69</v>
      </c>
      <c r="AE79" s="117">
        <v>148</v>
      </c>
      <c r="AF79" s="107"/>
      <c r="AG79" s="107"/>
    </row>
    <row r="80" spans="2:36" ht="12" customHeight="1" x14ac:dyDescent="0.3">
      <c r="B80" s="131"/>
      <c r="C80" s="156">
        <v>4</v>
      </c>
      <c r="D80" s="157" t="s">
        <v>449</v>
      </c>
      <c r="E80" s="157"/>
      <c r="F80" s="230">
        <v>109.5</v>
      </c>
      <c r="G80" s="196"/>
      <c r="H80" s="232">
        <f t="shared" si="4"/>
        <v>6500</v>
      </c>
      <c r="I80" s="196"/>
      <c r="J80" s="176">
        <f>(F80*H80*tab!$C13)*$F$74</f>
        <v>769934.28135000006</v>
      </c>
      <c r="K80" s="176">
        <f>(F80*H80*tab!D13)*$F$74</f>
        <v>282032.21865</v>
      </c>
      <c r="L80" s="176">
        <f t="shared" si="2"/>
        <v>1051966.5</v>
      </c>
      <c r="M80" s="222"/>
      <c r="N80" s="133"/>
      <c r="O80" s="224">
        <v>4</v>
      </c>
      <c r="P80" s="230">
        <v>48.34</v>
      </c>
      <c r="Q80" s="196"/>
      <c r="R80" s="232">
        <f t="shared" si="5"/>
        <v>6500</v>
      </c>
      <c r="S80" s="196"/>
      <c r="T80" s="176">
        <f>(P80*R80*tab!$C13)*$P$74</f>
        <v>340126.07222100004</v>
      </c>
      <c r="U80" s="176">
        <f>(P80*R80*tab!$D13)*$P$74</f>
        <v>124590.51777900002</v>
      </c>
      <c r="V80" s="176">
        <f t="shared" si="3"/>
        <v>464716.59000000008</v>
      </c>
      <c r="W80" s="157"/>
      <c r="X80" s="134"/>
      <c r="AD80" s="117" t="s">
        <v>402</v>
      </c>
      <c r="AE80" s="117">
        <v>1891</v>
      </c>
      <c r="AF80" s="107"/>
      <c r="AG80" s="107"/>
    </row>
    <row r="81" spans="2:42" ht="12" customHeight="1" x14ac:dyDescent="0.3">
      <c r="B81" s="131"/>
      <c r="C81" s="156"/>
      <c r="D81" s="287" t="s">
        <v>889</v>
      </c>
      <c r="E81" s="157"/>
      <c r="F81" s="230"/>
      <c r="G81" s="196"/>
      <c r="H81" s="232"/>
      <c r="I81" s="196"/>
      <c r="J81" s="176"/>
      <c r="K81" s="176"/>
      <c r="L81" s="176"/>
      <c r="M81" s="222"/>
      <c r="N81" s="133"/>
      <c r="O81" s="224"/>
      <c r="P81" s="230"/>
      <c r="Q81" s="196"/>
      <c r="R81" s="232"/>
      <c r="S81" s="196"/>
      <c r="T81" s="176"/>
      <c r="U81" s="176"/>
      <c r="V81" s="176"/>
      <c r="W81" s="157"/>
      <c r="X81" s="134"/>
      <c r="AD81" s="117" t="s">
        <v>70</v>
      </c>
      <c r="AE81" s="117">
        <v>310</v>
      </c>
      <c r="AF81" s="107"/>
      <c r="AG81" s="107"/>
    </row>
    <row r="82" spans="2:42" ht="12" customHeight="1" x14ac:dyDescent="0.3">
      <c r="B82" s="131"/>
      <c r="C82" s="156"/>
      <c r="D82" s="287" t="s">
        <v>890</v>
      </c>
      <c r="E82" s="157"/>
      <c r="F82" s="230"/>
      <c r="G82" s="196"/>
      <c r="H82" s="232"/>
      <c r="I82" s="196"/>
      <c r="J82" s="176"/>
      <c r="K82" s="176"/>
      <c r="L82" s="176"/>
      <c r="M82" s="222"/>
      <c r="N82" s="133"/>
      <c r="O82" s="224"/>
      <c r="P82" s="230"/>
      <c r="Q82" s="196"/>
      <c r="R82" s="232"/>
      <c r="S82" s="196"/>
      <c r="T82" s="176"/>
      <c r="U82" s="176"/>
      <c r="V82" s="176"/>
      <c r="W82" s="157"/>
      <c r="X82" s="134"/>
      <c r="AD82" s="117" t="s">
        <v>71</v>
      </c>
      <c r="AE82" s="117">
        <v>1663</v>
      </c>
      <c r="AF82" s="107"/>
      <c r="AG82" s="107"/>
    </row>
    <row r="83" spans="2:42" ht="12" customHeight="1" x14ac:dyDescent="0.3">
      <c r="B83" s="131"/>
      <c r="C83" s="156">
        <v>5</v>
      </c>
      <c r="D83" s="287" t="s">
        <v>528</v>
      </c>
      <c r="E83" s="157"/>
      <c r="F83" s="230">
        <v>1.67</v>
      </c>
      <c r="G83" s="196"/>
      <c r="H83" s="232">
        <f>VLOOKUP(D$72,mei_2014,7,FALSE)</f>
        <v>230390</v>
      </c>
      <c r="I83" s="196"/>
      <c r="J83" s="176">
        <f>(F83*H83*tab!$C14)*$F$74</f>
        <v>0</v>
      </c>
      <c r="K83" s="176">
        <f>(F83*H83*tab!D14)*$F$74</f>
        <v>568662.42139999999</v>
      </c>
      <c r="L83" s="176">
        <f t="shared" si="2"/>
        <v>568662.42139999999</v>
      </c>
      <c r="M83" s="222"/>
      <c r="N83" s="133"/>
      <c r="O83" s="224">
        <v>5</v>
      </c>
      <c r="P83" s="230">
        <v>1.67</v>
      </c>
      <c r="Q83" s="196"/>
      <c r="R83" s="232">
        <f t="shared" si="5"/>
        <v>230390</v>
      </c>
      <c r="S83" s="196"/>
      <c r="T83" s="176">
        <f>(P83*R83*tab!$C14)*$P$74</f>
        <v>0</v>
      </c>
      <c r="U83" s="176">
        <f>(P83*R83*tab!$D14)*$P$74</f>
        <v>569047.1727</v>
      </c>
      <c r="V83" s="176">
        <f t="shared" si="3"/>
        <v>569047.1727</v>
      </c>
      <c r="W83" s="157"/>
      <c r="X83" s="134"/>
      <c r="AD83" s="117" t="s">
        <v>72</v>
      </c>
      <c r="AE83" s="117">
        <v>736</v>
      </c>
      <c r="AF83" s="107"/>
      <c r="AG83" s="107"/>
    </row>
    <row r="84" spans="2:42" ht="12" customHeight="1" x14ac:dyDescent="0.3">
      <c r="B84" s="131"/>
      <c r="C84" s="156">
        <v>6</v>
      </c>
      <c r="D84" s="157" t="s">
        <v>529</v>
      </c>
      <c r="E84" s="157"/>
      <c r="F84" s="230">
        <v>315.82</v>
      </c>
      <c r="G84" s="196"/>
      <c r="H84" s="232">
        <f>VLOOKUP(D$72,mei_2014,8,FALSE)</f>
        <v>8589.2183999999997</v>
      </c>
      <c r="I84" s="196"/>
      <c r="J84" s="176">
        <f>(+F84*H84*tab!$C15)*$F$74</f>
        <v>3946747.2413059906</v>
      </c>
      <c r="K84" s="176">
        <f>(F84*H84*tab!D15)*$F$74</f>
        <v>62544.958314072785</v>
      </c>
      <c r="L84" s="176">
        <f t="shared" si="2"/>
        <v>4009292.1996200634</v>
      </c>
      <c r="M84" s="222"/>
      <c r="N84" s="133"/>
      <c r="O84" s="224">
        <v>6</v>
      </c>
      <c r="P84" s="230">
        <v>230.78</v>
      </c>
      <c r="Q84" s="196"/>
      <c r="R84" s="232">
        <f t="shared" si="5"/>
        <v>8589.2183999999997</v>
      </c>
      <c r="S84" s="196"/>
      <c r="T84" s="176">
        <f>(P84*R84*tab!C15)*$P$74</f>
        <v>2885968.5486293742</v>
      </c>
      <c r="U84" s="176">
        <f>(P84*R84*tab!$D15)*$P$74</f>
        <v>45734.568629234134</v>
      </c>
      <c r="V84" s="176">
        <f t="shared" si="3"/>
        <v>2931703.1172586083</v>
      </c>
      <c r="W84" s="157"/>
      <c r="X84" s="134"/>
      <c r="AD84" s="117" t="s">
        <v>73</v>
      </c>
      <c r="AE84" s="117">
        <v>1690</v>
      </c>
      <c r="AF84" s="107"/>
      <c r="AG84" s="107"/>
    </row>
    <row r="85" spans="2:42" ht="12" customHeight="1" x14ac:dyDescent="0.3">
      <c r="B85" s="131"/>
      <c r="C85" s="156"/>
      <c r="D85" s="157" t="s">
        <v>530</v>
      </c>
      <c r="E85" s="157"/>
      <c r="F85" s="158"/>
      <c r="G85" s="199"/>
      <c r="H85" s="233">
        <f>SUM(H103:H104)</f>
        <v>0</v>
      </c>
      <c r="I85" s="199"/>
      <c r="J85" s="234">
        <f>(+F84*SUM(L103:L104)*tab!$C15)*$F$74</f>
        <v>0</v>
      </c>
      <c r="K85" s="234">
        <f>(F84*SUM(L103:L104)*tab!D15)*$F$74</f>
        <v>0</v>
      </c>
      <c r="L85" s="234">
        <f t="shared" si="2"/>
        <v>0</v>
      </c>
      <c r="M85" s="222"/>
      <c r="N85" s="133"/>
      <c r="O85" s="224"/>
      <c r="P85" s="158"/>
      <c r="Q85" s="199"/>
      <c r="R85" s="233">
        <f>SUM(R103:R104)</f>
        <v>0</v>
      </c>
      <c r="S85" s="199"/>
      <c r="T85" s="234">
        <f>(P84*SUM(V103:V104)*tab!C15)*$P$74</f>
        <v>0</v>
      </c>
      <c r="U85" s="234">
        <f>(P84*SUM(V103:V104)*tab!$D15)*$P$74</f>
        <v>0</v>
      </c>
      <c r="V85" s="234">
        <f t="shared" si="3"/>
        <v>0</v>
      </c>
      <c r="W85" s="157"/>
      <c r="X85" s="134"/>
      <c r="AD85" s="117" t="s">
        <v>74</v>
      </c>
      <c r="AE85" s="117">
        <v>503</v>
      </c>
      <c r="AF85" s="107"/>
      <c r="AG85" s="107"/>
    </row>
    <row r="86" spans="2:42" ht="12" customHeight="1" x14ac:dyDescent="0.3">
      <c r="B86" s="131"/>
      <c r="C86" s="156"/>
      <c r="D86" s="157" t="s">
        <v>531</v>
      </c>
      <c r="E86" s="157"/>
      <c r="F86" s="158"/>
      <c r="G86" s="199"/>
      <c r="H86" s="233">
        <f>SUM(H106:H109)</f>
        <v>0</v>
      </c>
      <c r="I86" s="199"/>
      <c r="J86" s="234">
        <f>(+F84*SUM(L106:L109)*tab!$C15)*$F$74</f>
        <v>0</v>
      </c>
      <c r="K86" s="234">
        <f>(F84*SUM(L106:L109)*tab!D15)*$F$74</f>
        <v>0</v>
      </c>
      <c r="L86" s="234">
        <f t="shared" si="2"/>
        <v>0</v>
      </c>
      <c r="M86" s="222"/>
      <c r="N86" s="133"/>
      <c r="O86" s="224"/>
      <c r="P86" s="158"/>
      <c r="Q86" s="199"/>
      <c r="R86" s="233">
        <f>SUM(R106:R109)</f>
        <v>0</v>
      </c>
      <c r="S86" s="199"/>
      <c r="T86" s="234">
        <f>(P84*SUM(V106:V109)*tab!C15)*$P$74</f>
        <v>0</v>
      </c>
      <c r="U86" s="234">
        <f>(P84*SUM(V106:V109)*tab!$D15)*$P$74</f>
        <v>0</v>
      </c>
      <c r="V86" s="234">
        <f t="shared" si="3"/>
        <v>0</v>
      </c>
      <c r="W86" s="157"/>
      <c r="X86" s="134"/>
      <c r="AD86" s="117" t="s">
        <v>75</v>
      </c>
      <c r="AE86" s="117">
        <v>10</v>
      </c>
      <c r="AF86" s="107"/>
      <c r="AG86" s="107"/>
    </row>
    <row r="87" spans="2:42" ht="12" customHeight="1" x14ac:dyDescent="0.3">
      <c r="B87" s="131"/>
      <c r="C87" s="156">
        <v>7</v>
      </c>
      <c r="D87" s="157" t="s">
        <v>480</v>
      </c>
      <c r="E87" s="157"/>
      <c r="F87" s="230">
        <v>459.63</v>
      </c>
      <c r="G87" s="196"/>
      <c r="H87" s="232">
        <f>VLOOKUP(D$72,mei_2014,9,FALSE)</f>
        <v>7356</v>
      </c>
      <c r="I87" s="196"/>
      <c r="J87" s="176">
        <f>((F87-25-9.31)*H87)*$F$74</f>
        <v>4624150.49376</v>
      </c>
      <c r="K87" s="176">
        <f>((F87-(F87-25-9.31))*H87)*$F$74</f>
        <v>373024.08408</v>
      </c>
      <c r="L87" s="176">
        <f t="shared" si="2"/>
        <v>4997174.5778400004</v>
      </c>
      <c r="M87" s="222"/>
      <c r="N87" s="133"/>
      <c r="O87" s="224">
        <v>7</v>
      </c>
      <c r="P87" s="230">
        <v>362.38</v>
      </c>
      <c r="Q87" s="196"/>
      <c r="R87" s="232">
        <f t="shared" si="5"/>
        <v>7356</v>
      </c>
      <c r="S87" s="196"/>
      <c r="T87" s="176">
        <f>((P87-25-9.31)*R87)*$P$74</f>
        <v>3569245.4386800001</v>
      </c>
      <c r="U87" s="176">
        <f>((P87-(P87-25-9.31))*R87)*$P$74</f>
        <v>373276.46844000003</v>
      </c>
      <c r="V87" s="176">
        <f t="shared" si="3"/>
        <v>3942521.9071200001</v>
      </c>
      <c r="W87" s="157"/>
      <c r="X87" s="134"/>
      <c r="AD87" s="117" t="s">
        <v>76</v>
      </c>
      <c r="AE87" s="117">
        <v>400</v>
      </c>
      <c r="AF87" s="107"/>
      <c r="AG87" s="107"/>
      <c r="AP87" s="120"/>
    </row>
    <row r="88" spans="2:42" ht="12" customHeight="1" x14ac:dyDescent="0.3">
      <c r="B88" s="131"/>
      <c r="C88" s="156">
        <v>8</v>
      </c>
      <c r="D88" s="157" t="s">
        <v>532</v>
      </c>
      <c r="E88" s="157"/>
      <c r="F88" s="230">
        <v>221.81</v>
      </c>
      <c r="G88" s="196"/>
      <c r="H88" s="232">
        <f>VLOOKUP(D$72,mei_2014,11,FALSE)</f>
        <v>0</v>
      </c>
      <c r="I88" s="196"/>
      <c r="J88" s="176">
        <f>(F88*H88*tab!$C20)*$F$74</f>
        <v>0</v>
      </c>
      <c r="K88" s="176">
        <f>(F88*H88*tab!D20)*$F$74</f>
        <v>0</v>
      </c>
      <c r="L88" s="176">
        <f t="shared" si="2"/>
        <v>0</v>
      </c>
      <c r="M88" s="222"/>
      <c r="N88" s="133"/>
      <c r="O88" s="224">
        <v>8</v>
      </c>
      <c r="P88" s="230">
        <v>220.56</v>
      </c>
      <c r="Q88" s="196"/>
      <c r="R88" s="232">
        <f t="shared" si="5"/>
        <v>0</v>
      </c>
      <c r="S88" s="196"/>
      <c r="T88" s="176">
        <f>(P88*R88*tab!$C20)*$P$74</f>
        <v>0</v>
      </c>
      <c r="U88" s="176">
        <f>(P88*R88*tab!$D20)*$P$74</f>
        <v>0</v>
      </c>
      <c r="V88" s="176">
        <f t="shared" si="3"/>
        <v>0</v>
      </c>
      <c r="W88" s="157"/>
      <c r="X88" s="134"/>
      <c r="AD88" s="117" t="s">
        <v>77</v>
      </c>
      <c r="AE88" s="117">
        <v>762</v>
      </c>
      <c r="AF88" s="107"/>
      <c r="AG88" s="107"/>
    </row>
    <row r="89" spans="2:42" ht="12" customHeight="1" x14ac:dyDescent="0.3">
      <c r="B89" s="131"/>
      <c r="C89" s="156">
        <v>9</v>
      </c>
      <c r="D89" s="157" t="s">
        <v>533</v>
      </c>
      <c r="E89" s="157"/>
      <c r="F89" s="230">
        <v>169.94</v>
      </c>
      <c r="G89" s="196"/>
      <c r="H89" s="232">
        <f>VLOOKUP(D$72,mei_2014,10,FALSE)</f>
        <v>0</v>
      </c>
      <c r="I89" s="196"/>
      <c r="J89" s="176">
        <f>(F89*H89*tab!$C19)*$F$74</f>
        <v>0</v>
      </c>
      <c r="K89" s="176">
        <f>(F89*H89*tab!D19)*$F$74</f>
        <v>0</v>
      </c>
      <c r="L89" s="176">
        <f t="shared" si="2"/>
        <v>0</v>
      </c>
      <c r="M89" s="222"/>
      <c r="N89" s="133"/>
      <c r="O89" s="224">
        <v>9</v>
      </c>
      <c r="P89" s="230">
        <v>256.36</v>
      </c>
      <c r="Q89" s="196"/>
      <c r="R89" s="232">
        <f t="shared" si="5"/>
        <v>0</v>
      </c>
      <c r="S89" s="196"/>
      <c r="T89" s="176">
        <f>(P89*R89*tab!$C19)*$P$74</f>
        <v>0</v>
      </c>
      <c r="U89" s="176">
        <f>(P89*R89*tab!$D19)*$P$74</f>
        <v>0</v>
      </c>
      <c r="V89" s="176">
        <f t="shared" si="3"/>
        <v>0</v>
      </c>
      <c r="W89" s="157"/>
      <c r="X89" s="134"/>
      <c r="AD89" s="117" t="s">
        <v>78</v>
      </c>
      <c r="AE89" s="117">
        <v>150</v>
      </c>
      <c r="AF89" s="107"/>
      <c r="AG89" s="107"/>
    </row>
    <row r="90" spans="2:42" ht="12" customHeight="1" x14ac:dyDescent="0.3">
      <c r="B90" s="131"/>
      <c r="C90" s="156">
        <v>10</v>
      </c>
      <c r="D90" s="287" t="s">
        <v>456</v>
      </c>
      <c r="E90" s="157"/>
      <c r="F90" s="230">
        <v>5.04</v>
      </c>
      <c r="G90" s="196"/>
      <c r="H90" s="232">
        <f>VLOOKUP(D$72,mei_2014,12,FALSE)</f>
        <v>11123</v>
      </c>
      <c r="I90" s="196"/>
      <c r="J90" s="176">
        <f>(F90*H90*tab!$C21)*$F$74</f>
        <v>52887.343371407995</v>
      </c>
      <c r="K90" s="176">
        <f>(F90*H90*tab!D21)*$F$74</f>
        <v>29969.218388591999</v>
      </c>
      <c r="L90" s="176">
        <f t="shared" si="2"/>
        <v>82856.561759999997</v>
      </c>
      <c r="M90" s="222"/>
      <c r="N90" s="133"/>
      <c r="O90" s="224">
        <v>10</v>
      </c>
      <c r="P90" s="230">
        <v>8.59</v>
      </c>
      <c r="Q90" s="196"/>
      <c r="R90" s="232">
        <f t="shared" si="5"/>
        <v>11123</v>
      </c>
      <c r="S90" s="196"/>
      <c r="T90" s="176">
        <f>(P90*R90*tab!$C21)*$P$74</f>
        <v>90200.328558248992</v>
      </c>
      <c r="U90" s="176">
        <f>(P90*R90*tab!$D21)*$P$74</f>
        <v>51113.048471750997</v>
      </c>
      <c r="V90" s="176">
        <f t="shared" si="3"/>
        <v>141313.37702999997</v>
      </c>
      <c r="W90" s="157"/>
      <c r="X90" s="134"/>
      <c r="AD90" s="117" t="s">
        <v>79</v>
      </c>
      <c r="AE90" s="117">
        <v>384</v>
      </c>
      <c r="AF90" s="107"/>
      <c r="AG90" s="107"/>
    </row>
    <row r="91" spans="2:42" ht="12" customHeight="1" x14ac:dyDescent="0.3">
      <c r="B91" s="131"/>
      <c r="C91" s="156">
        <v>11</v>
      </c>
      <c r="D91" s="287" t="s">
        <v>457</v>
      </c>
      <c r="E91" s="157"/>
      <c r="F91" s="230">
        <v>5.03</v>
      </c>
      <c r="G91" s="196"/>
      <c r="H91" s="232">
        <f>VLOOKUP(D$72,mei_2014,13,FALSE)</f>
        <v>814</v>
      </c>
      <c r="I91" s="196"/>
      <c r="J91" s="176">
        <f>(F91*H91*tab!$C22)*$F$74</f>
        <v>3862.7061267079998</v>
      </c>
      <c r="K91" s="176">
        <f>(F91*H91*tab!D22)*$F$74</f>
        <v>2188.8466332920002</v>
      </c>
      <c r="L91" s="176">
        <f t="shared" si="2"/>
        <v>6051.5527600000005</v>
      </c>
      <c r="M91" s="222"/>
      <c r="N91" s="133"/>
      <c r="O91" s="224">
        <v>11</v>
      </c>
      <c r="P91" s="230">
        <v>8.56</v>
      </c>
      <c r="Q91" s="196"/>
      <c r="R91" s="232">
        <f t="shared" si="5"/>
        <v>814</v>
      </c>
      <c r="S91" s="196"/>
      <c r="T91" s="176">
        <f>(P91*R91*tab!$C22)*$P$74</f>
        <v>6577.9593902880006</v>
      </c>
      <c r="U91" s="176">
        <f>(P91*R91*tab!$D22)*$P$74</f>
        <v>3727.4759697120007</v>
      </c>
      <c r="V91" s="176">
        <f t="shared" si="3"/>
        <v>10305.435360000001</v>
      </c>
      <c r="W91" s="157"/>
      <c r="X91" s="134"/>
      <c r="AD91" s="117" t="s">
        <v>80</v>
      </c>
      <c r="AE91" s="117">
        <v>1774</v>
      </c>
      <c r="AF91" s="107"/>
      <c r="AG91" s="107"/>
    </row>
    <row r="92" spans="2:42" ht="12" customHeight="1" x14ac:dyDescent="0.3">
      <c r="B92" s="131"/>
      <c r="C92" s="156">
        <v>12</v>
      </c>
      <c r="D92" s="287" t="s">
        <v>534</v>
      </c>
      <c r="E92" s="157"/>
      <c r="F92" s="230">
        <v>4.91</v>
      </c>
      <c r="G92" s="196"/>
      <c r="H92" s="232">
        <f>VLOOKUP(D$72,mei_2014,14,FALSE)</f>
        <v>106931.77</v>
      </c>
      <c r="I92" s="196"/>
      <c r="J92" s="176">
        <f>(F92*H92*tab!$C23)*$F$74</f>
        <v>483759.4699131177</v>
      </c>
      <c r="K92" s="176">
        <f>(F92*H92*tab!D23)*$F$74</f>
        <v>292242.24634148245</v>
      </c>
      <c r="L92" s="176">
        <f t="shared" si="2"/>
        <v>776001.71625460009</v>
      </c>
      <c r="M92" s="222"/>
      <c r="N92" s="133"/>
      <c r="O92" s="224">
        <v>12</v>
      </c>
      <c r="P92" s="230">
        <v>3.01</v>
      </c>
      <c r="Q92" s="196"/>
      <c r="R92" s="232">
        <f t="shared" si="5"/>
        <v>106931.77</v>
      </c>
      <c r="S92" s="196"/>
      <c r="T92" s="176">
        <f>(P92*R92*tab!$C23)*$P$74</f>
        <v>296761.95477519825</v>
      </c>
      <c r="U92" s="176">
        <f>(P92*R92*tab!$D23)*$P$74</f>
        <v>179275.82959310184</v>
      </c>
      <c r="V92" s="176">
        <f t="shared" si="3"/>
        <v>476037.78436830011</v>
      </c>
      <c r="W92" s="157"/>
      <c r="X92" s="134"/>
      <c r="AD92" s="117" t="s">
        <v>81</v>
      </c>
      <c r="AE92" s="117">
        <v>504</v>
      </c>
      <c r="AF92" s="107"/>
      <c r="AG92" s="107"/>
    </row>
    <row r="93" spans="2:42" ht="12" customHeight="1" x14ac:dyDescent="0.3">
      <c r="B93" s="131"/>
      <c r="C93" s="156">
        <v>13</v>
      </c>
      <c r="D93" s="287" t="s">
        <v>406</v>
      </c>
      <c r="E93" s="157"/>
      <c r="F93" s="230">
        <v>5337.11</v>
      </c>
      <c r="G93" s="196"/>
      <c r="H93" s="232">
        <f>VLOOKUP(D$72,mei_2014,15,FALSE)</f>
        <v>5</v>
      </c>
      <c r="I93" s="196"/>
      <c r="J93" s="176">
        <f>(F93*H93*tab!$C24)*$F$74</f>
        <v>16435.16591643</v>
      </c>
      <c r="K93" s="176">
        <f>(F93*H93*tab!D24)*$F$74</f>
        <v>23006.076983569998</v>
      </c>
      <c r="L93" s="176">
        <f t="shared" si="2"/>
        <v>39441.242899999997</v>
      </c>
      <c r="M93" s="222"/>
      <c r="N93" s="133"/>
      <c r="O93" s="224">
        <v>13</v>
      </c>
      <c r="P93" s="230">
        <v>4422.1899999999996</v>
      </c>
      <c r="Q93" s="196"/>
      <c r="R93" s="232">
        <f t="shared" si="5"/>
        <v>5</v>
      </c>
      <c r="S93" s="196"/>
      <c r="T93" s="176">
        <f>(P93*R93*tab!$C24)*$P$74</f>
        <v>13626.963007335</v>
      </c>
      <c r="U93" s="176">
        <f>(P93*R93*tab!$D24)*$P$74</f>
        <v>19075.132042664998</v>
      </c>
      <c r="V93" s="176">
        <f t="shared" si="3"/>
        <v>32702.095049999996</v>
      </c>
      <c r="W93" s="157"/>
      <c r="X93" s="134"/>
      <c r="AD93" s="117" t="s">
        <v>82</v>
      </c>
      <c r="AE93" s="117">
        <v>221</v>
      </c>
      <c r="AF93" s="107"/>
      <c r="AG93" s="107"/>
    </row>
    <row r="94" spans="2:42" ht="12" customHeight="1" x14ac:dyDescent="0.3">
      <c r="B94" s="131"/>
      <c r="C94" s="156"/>
      <c r="D94" s="287" t="s">
        <v>891</v>
      </c>
      <c r="E94" s="157"/>
      <c r="F94" s="230">
        <v>0</v>
      </c>
      <c r="G94" s="196"/>
      <c r="H94" s="232">
        <f>IF(D9="Amsterdam",1,0)</f>
        <v>0</v>
      </c>
      <c r="I94" s="196"/>
      <c r="J94" s="176">
        <v>0</v>
      </c>
      <c r="K94" s="176">
        <v>0</v>
      </c>
      <c r="L94" s="176">
        <f>+F94*H94*F74</f>
        <v>0</v>
      </c>
      <c r="M94" s="222"/>
      <c r="N94" s="133"/>
      <c r="O94" s="224"/>
      <c r="P94" s="230">
        <v>63188.2</v>
      </c>
      <c r="Q94" s="196"/>
      <c r="R94" s="232">
        <f>IF(OR(D9="Amsterdam",D9="Nederland"),1,0)</f>
        <v>0</v>
      </c>
      <c r="S94" s="196"/>
      <c r="T94" s="176">
        <v>0</v>
      </c>
      <c r="U94" s="176">
        <f>+P94*R94*F74</f>
        <v>0</v>
      </c>
      <c r="V94" s="176">
        <f t="shared" si="3"/>
        <v>0</v>
      </c>
      <c r="W94" s="157"/>
      <c r="X94" s="134"/>
      <c r="AD94" s="117" t="s">
        <v>83</v>
      </c>
      <c r="AE94" s="117">
        <v>222</v>
      </c>
      <c r="AF94" s="107"/>
      <c r="AG94" s="107"/>
    </row>
    <row r="95" spans="2:42" ht="12" customHeight="1" x14ac:dyDescent="0.3">
      <c r="B95" s="131"/>
      <c r="C95" s="156"/>
      <c r="D95" s="157"/>
      <c r="E95" s="157"/>
      <c r="F95" s="196"/>
      <c r="G95" s="197"/>
      <c r="H95" s="200"/>
      <c r="I95" s="197"/>
      <c r="J95" s="198"/>
      <c r="K95" s="198"/>
      <c r="L95" s="198"/>
      <c r="M95" s="222"/>
      <c r="N95" s="133"/>
      <c r="O95" s="224"/>
      <c r="P95" s="196"/>
      <c r="Q95" s="197"/>
      <c r="R95" s="201"/>
      <c r="S95" s="197"/>
      <c r="T95" s="198"/>
      <c r="U95" s="198"/>
      <c r="V95" s="198"/>
      <c r="W95" s="157"/>
      <c r="X95" s="134"/>
      <c r="AD95" s="117" t="s">
        <v>84</v>
      </c>
      <c r="AE95" s="117">
        <v>766</v>
      </c>
      <c r="AF95" s="107"/>
      <c r="AG95" s="107"/>
    </row>
    <row r="96" spans="2:42" s="115" customFormat="1" ht="12" customHeight="1" x14ac:dyDescent="0.3">
      <c r="B96" s="140"/>
      <c r="C96" s="158"/>
      <c r="D96" s="152" t="s">
        <v>535</v>
      </c>
      <c r="E96" s="152"/>
      <c r="F96" s="158"/>
      <c r="G96" s="158"/>
      <c r="H96" s="158"/>
      <c r="I96" s="158"/>
      <c r="J96" s="185">
        <f>SUM(J77:J84)+SUM(J87:J93)</f>
        <v>14895416.084408272</v>
      </c>
      <c r="K96" s="185">
        <f>SUM(K77:K84)+SUM(K87:K93)</f>
        <v>6636190.6451463886</v>
      </c>
      <c r="L96" s="185">
        <f>SUM(L77:L84)+SUM(L87:L94)</f>
        <v>21531606.729554664</v>
      </c>
      <c r="M96" s="223"/>
      <c r="N96" s="193"/>
      <c r="O96" s="225"/>
      <c r="P96" s="195"/>
      <c r="Q96" s="158"/>
      <c r="R96" s="195"/>
      <c r="S96" s="158"/>
      <c r="T96" s="185">
        <f>SUM(T77:T84)+SUM(T87:T94)</f>
        <v>11242539.846146233</v>
      </c>
      <c r="U96" s="185">
        <f t="shared" ref="U96:V96" si="6">SUM(U77:U84)+SUM(U87:U94)</f>
        <v>5416938.3537206762</v>
      </c>
      <c r="V96" s="185">
        <f t="shared" si="6"/>
        <v>16659478.19986691</v>
      </c>
      <c r="W96" s="152"/>
      <c r="X96" s="143"/>
      <c r="AD96" s="117" t="s">
        <v>85</v>
      </c>
      <c r="AE96" s="117">
        <v>58</v>
      </c>
      <c r="AJ96" s="107"/>
    </row>
    <row r="97" spans="2:36" s="115" customFormat="1" ht="12" customHeight="1" x14ac:dyDescent="0.3">
      <c r="B97" s="140"/>
      <c r="C97" s="158"/>
      <c r="D97" s="295"/>
      <c r="E97" s="295"/>
      <c r="F97" s="296"/>
      <c r="G97" s="296"/>
      <c r="H97" s="296"/>
      <c r="I97" s="296"/>
      <c r="J97" s="298"/>
      <c r="K97" s="298"/>
      <c r="L97" s="298"/>
      <c r="M97" s="223"/>
      <c r="N97" s="193"/>
      <c r="O97" s="225"/>
      <c r="P97" s="195"/>
      <c r="Q97" s="158"/>
      <c r="R97" s="195"/>
      <c r="S97" s="158"/>
      <c r="T97" s="299"/>
      <c r="U97" s="299"/>
      <c r="V97" s="299"/>
      <c r="W97" s="152"/>
      <c r="X97" s="143"/>
      <c r="AD97" s="117"/>
      <c r="AE97" s="117"/>
      <c r="AJ97" s="107"/>
    </row>
    <row r="98" spans="2:36" s="115" customFormat="1" ht="12" customHeight="1" x14ac:dyDescent="0.3">
      <c r="B98" s="140"/>
      <c r="C98" s="158"/>
      <c r="D98" s="295" t="s">
        <v>925</v>
      </c>
      <c r="E98" s="295"/>
      <c r="F98" s="296"/>
      <c r="G98" s="296"/>
      <c r="H98" s="296"/>
      <c r="I98" s="296"/>
      <c r="J98" s="297">
        <f>J96*0.97</f>
        <v>14448553.601876024</v>
      </c>
      <c r="K98" s="297">
        <f>+K96+J96-J98</f>
        <v>7083053.1276786365</v>
      </c>
      <c r="L98" s="297">
        <f>SUM(J98:K98)</f>
        <v>21531606.729554661</v>
      </c>
      <c r="M98" s="223"/>
      <c r="N98" s="193"/>
      <c r="O98" s="225"/>
      <c r="P98" s="195"/>
      <c r="Q98" s="158"/>
      <c r="R98" s="195"/>
      <c r="S98" s="158"/>
      <c r="T98" s="297">
        <f>T96*0.97</f>
        <v>10905263.650761846</v>
      </c>
      <c r="U98" s="297">
        <f>+U96+T96-T98</f>
        <v>5754214.5491050631</v>
      </c>
      <c r="V98" s="297">
        <f>SUM(T98:U98)</f>
        <v>16659478.19986691</v>
      </c>
      <c r="W98" s="152"/>
      <c r="X98" s="143"/>
      <c r="AD98" s="117"/>
      <c r="AE98" s="117"/>
      <c r="AJ98" s="107"/>
    </row>
    <row r="99" spans="2:36" ht="12" customHeight="1" x14ac:dyDescent="0.3">
      <c r="B99" s="131"/>
      <c r="C99" s="156"/>
      <c r="D99" s="178"/>
      <c r="E99" s="178"/>
      <c r="F99" s="179"/>
      <c r="G99" s="179"/>
      <c r="H99" s="179"/>
      <c r="I99" s="179"/>
      <c r="J99" s="226"/>
      <c r="K99" s="226"/>
      <c r="L99" s="226"/>
      <c r="M99" s="222"/>
      <c r="N99" s="133"/>
      <c r="O99" s="224"/>
      <c r="P99" s="156"/>
      <c r="Q99" s="156"/>
      <c r="R99" s="156"/>
      <c r="S99" s="156"/>
      <c r="T99" s="156"/>
      <c r="U99" s="156"/>
      <c r="V99" s="156"/>
      <c r="W99" s="157"/>
      <c r="X99" s="134"/>
      <c r="AD99" s="117" t="s">
        <v>86</v>
      </c>
      <c r="AE99" s="117">
        <v>505</v>
      </c>
      <c r="AF99" s="107"/>
      <c r="AG99" s="107"/>
    </row>
    <row r="100" spans="2:36" ht="12" customHeight="1" x14ac:dyDescent="0.3">
      <c r="B100" s="131"/>
      <c r="C100" s="156"/>
      <c r="D100" s="172"/>
      <c r="E100" s="172"/>
      <c r="F100" s="171"/>
      <c r="G100" s="171"/>
      <c r="H100" s="171"/>
      <c r="I100" s="171"/>
      <c r="J100" s="171"/>
      <c r="K100" s="173"/>
      <c r="L100" s="173"/>
      <c r="M100" s="222"/>
      <c r="N100" s="133"/>
      <c r="O100" s="224"/>
      <c r="P100" s="157"/>
      <c r="Q100" s="156"/>
      <c r="R100" s="157"/>
      <c r="S100" s="156"/>
      <c r="T100" s="160"/>
      <c r="U100" s="160"/>
      <c r="V100" s="156"/>
      <c r="W100" s="157"/>
      <c r="X100" s="134"/>
      <c r="AD100" s="117" t="s">
        <v>87</v>
      </c>
      <c r="AE100" s="117">
        <v>498</v>
      </c>
      <c r="AF100" s="107"/>
      <c r="AG100" s="107"/>
    </row>
    <row r="101" spans="2:36" ht="12" customHeight="1" x14ac:dyDescent="0.3">
      <c r="B101" s="131"/>
      <c r="C101" s="156"/>
      <c r="D101" s="166" t="s">
        <v>580</v>
      </c>
      <c r="E101" s="238"/>
      <c r="F101" s="238"/>
      <c r="G101" s="239"/>
      <c r="H101" s="239" t="s">
        <v>536</v>
      </c>
      <c r="I101" s="239"/>
      <c r="J101" s="239" t="s">
        <v>537</v>
      </c>
      <c r="K101" s="239" t="s">
        <v>584</v>
      </c>
      <c r="L101" s="240" t="s">
        <v>585</v>
      </c>
      <c r="M101" s="241"/>
      <c r="N101" s="133"/>
      <c r="O101" s="242"/>
      <c r="P101" s="238"/>
      <c r="Q101" s="239"/>
      <c r="R101" s="239" t="s">
        <v>536</v>
      </c>
      <c r="S101" s="239"/>
      <c r="T101" s="239" t="s">
        <v>537</v>
      </c>
      <c r="U101" s="239" t="s">
        <v>584</v>
      </c>
      <c r="V101" s="240" t="s">
        <v>585</v>
      </c>
      <c r="W101" s="157"/>
      <c r="X101" s="134"/>
      <c r="AD101" s="117" t="s">
        <v>88</v>
      </c>
      <c r="AE101" s="117">
        <v>1719</v>
      </c>
      <c r="AF101" s="107"/>
      <c r="AG101" s="107"/>
    </row>
    <row r="102" spans="2:36" ht="12" customHeight="1" x14ac:dyDescent="0.3">
      <c r="B102" s="131"/>
      <c r="C102" s="156"/>
      <c r="D102" s="152"/>
      <c r="E102" s="152"/>
      <c r="F102" s="157"/>
      <c r="G102" s="158"/>
      <c r="H102" s="158"/>
      <c r="I102" s="158"/>
      <c r="J102" s="156"/>
      <c r="K102" s="156"/>
      <c r="L102" s="156"/>
      <c r="M102" s="223"/>
      <c r="N102" s="193"/>
      <c r="O102" s="225"/>
      <c r="P102" s="157"/>
      <c r="Q102" s="158"/>
      <c r="R102" s="158"/>
      <c r="S102" s="158"/>
      <c r="T102" s="156"/>
      <c r="U102" s="156"/>
      <c r="V102" s="156"/>
      <c r="W102" s="157"/>
      <c r="X102" s="134"/>
      <c r="AD102" s="117" t="s">
        <v>89</v>
      </c>
      <c r="AE102" s="117">
        <v>303</v>
      </c>
      <c r="AF102" s="107"/>
      <c r="AG102" s="107"/>
    </row>
    <row r="103" spans="2:36" ht="12" customHeight="1" x14ac:dyDescent="0.3">
      <c r="B103" s="131"/>
      <c r="C103" s="156"/>
      <c r="D103" s="157" t="s">
        <v>582</v>
      </c>
      <c r="E103" s="157"/>
      <c r="F103" s="157"/>
      <c r="G103" s="156"/>
      <c r="H103" s="220">
        <v>0</v>
      </c>
      <c r="I103" s="156"/>
      <c r="J103" s="235">
        <v>1.98</v>
      </c>
      <c r="K103" s="236">
        <v>1</v>
      </c>
      <c r="L103" s="237">
        <f>+H103*J103*K103</f>
        <v>0</v>
      </c>
      <c r="M103" s="222"/>
      <c r="N103" s="133"/>
      <c r="O103" s="224"/>
      <c r="P103" s="204" t="s">
        <v>586</v>
      </c>
      <c r="Q103" s="156"/>
      <c r="R103" s="221">
        <f>H103</f>
        <v>0</v>
      </c>
      <c r="S103" s="156"/>
      <c r="T103" s="235">
        <v>1.98</v>
      </c>
      <c r="U103" s="236">
        <v>1</v>
      </c>
      <c r="V103" s="237">
        <f>+R103*T103*U103</f>
        <v>0</v>
      </c>
      <c r="W103" s="157"/>
      <c r="X103" s="134"/>
      <c r="AD103" s="117" t="s">
        <v>90</v>
      </c>
      <c r="AE103" s="117">
        <v>225</v>
      </c>
      <c r="AF103" s="107"/>
      <c r="AG103" s="107"/>
    </row>
    <row r="104" spans="2:36" ht="12" customHeight="1" x14ac:dyDescent="0.3">
      <c r="B104" s="131"/>
      <c r="C104" s="156"/>
      <c r="D104" s="157" t="s">
        <v>581</v>
      </c>
      <c r="E104" s="157"/>
      <c r="F104" s="157"/>
      <c r="G104" s="156"/>
      <c r="H104" s="220">
        <v>0</v>
      </c>
      <c r="I104" s="156"/>
      <c r="J104" s="235">
        <v>1.98</v>
      </c>
      <c r="K104" s="236">
        <v>1</v>
      </c>
      <c r="L104" s="237">
        <f>+H104*J104*K104</f>
        <v>0</v>
      </c>
      <c r="M104" s="222"/>
      <c r="N104" s="133"/>
      <c r="O104" s="224"/>
      <c r="P104" s="204" t="s">
        <v>587</v>
      </c>
      <c r="Q104" s="156"/>
      <c r="R104" s="221">
        <f>H104</f>
        <v>0</v>
      </c>
      <c r="S104" s="156"/>
      <c r="T104" s="235">
        <v>1.98</v>
      </c>
      <c r="U104" s="236">
        <v>1</v>
      </c>
      <c r="V104" s="237">
        <f>+R104*T104*U104</f>
        <v>0</v>
      </c>
      <c r="W104" s="157"/>
      <c r="X104" s="134"/>
      <c r="AD104" s="117" t="s">
        <v>91</v>
      </c>
      <c r="AE104" s="117">
        <v>226</v>
      </c>
      <c r="AF104" s="107"/>
      <c r="AG104" s="107"/>
    </row>
    <row r="105" spans="2:36" ht="12" customHeight="1" x14ac:dyDescent="0.3">
      <c r="B105" s="131"/>
      <c r="C105" s="156"/>
      <c r="D105" s="157"/>
      <c r="E105" s="157"/>
      <c r="F105" s="157"/>
      <c r="G105" s="156"/>
      <c r="H105" s="156"/>
      <c r="I105" s="156"/>
      <c r="J105" s="156"/>
      <c r="K105" s="202"/>
      <c r="L105" s="203"/>
      <c r="M105" s="222"/>
      <c r="N105" s="133"/>
      <c r="O105" s="224"/>
      <c r="P105" s="204"/>
      <c r="Q105" s="156"/>
      <c r="R105" s="156"/>
      <c r="S105" s="156"/>
      <c r="T105" s="156"/>
      <c r="U105" s="202"/>
      <c r="V105" s="203"/>
      <c r="W105" s="157"/>
      <c r="X105" s="134"/>
      <c r="AD105" s="117" t="s">
        <v>92</v>
      </c>
      <c r="AE105" s="117">
        <v>1711</v>
      </c>
      <c r="AF105" s="107"/>
      <c r="AG105" s="107"/>
    </row>
    <row r="106" spans="2:36" ht="12" customHeight="1" x14ac:dyDescent="0.3">
      <c r="B106" s="131"/>
      <c r="C106" s="156"/>
      <c r="D106" s="157" t="s">
        <v>538</v>
      </c>
      <c r="E106" s="157"/>
      <c r="F106" s="157"/>
      <c r="G106" s="156"/>
      <c r="H106" s="220">
        <v>0</v>
      </c>
      <c r="I106" s="156"/>
      <c r="J106" s="235">
        <v>3.46</v>
      </c>
      <c r="K106" s="236">
        <v>1</v>
      </c>
      <c r="L106" s="237">
        <f>+H106*J106*K106</f>
        <v>0</v>
      </c>
      <c r="M106" s="222"/>
      <c r="N106" s="133"/>
      <c r="O106" s="224"/>
      <c r="P106" s="204" t="s">
        <v>588</v>
      </c>
      <c r="Q106" s="156"/>
      <c r="R106" s="221">
        <f>H106</f>
        <v>0</v>
      </c>
      <c r="S106" s="156"/>
      <c r="T106" s="235">
        <v>3.46</v>
      </c>
      <c r="U106" s="236">
        <v>1</v>
      </c>
      <c r="V106" s="237">
        <f>+R106*T106*U106</f>
        <v>0</v>
      </c>
      <c r="W106" s="157"/>
      <c r="X106" s="134"/>
      <c r="AD106" s="117" t="s">
        <v>93</v>
      </c>
      <c r="AE106" s="117">
        <v>385</v>
      </c>
      <c r="AF106" s="107"/>
      <c r="AG106" s="107"/>
    </row>
    <row r="107" spans="2:36" ht="12" customHeight="1" x14ac:dyDescent="0.3">
      <c r="B107" s="131"/>
      <c r="C107" s="156"/>
      <c r="D107" s="157" t="s">
        <v>539</v>
      </c>
      <c r="E107" s="157"/>
      <c r="F107" s="157"/>
      <c r="G107" s="156"/>
      <c r="H107" s="220">
        <v>0</v>
      </c>
      <c r="I107" s="156"/>
      <c r="J107" s="235">
        <v>3.46</v>
      </c>
      <c r="K107" s="236">
        <v>4.3</v>
      </c>
      <c r="L107" s="237">
        <f>+H107*J107*K107</f>
        <v>0</v>
      </c>
      <c r="M107" s="222"/>
      <c r="N107" s="133"/>
      <c r="O107" s="224"/>
      <c r="P107" s="204" t="s">
        <v>589</v>
      </c>
      <c r="Q107" s="156"/>
      <c r="R107" s="221">
        <f>H107</f>
        <v>0</v>
      </c>
      <c r="S107" s="156"/>
      <c r="T107" s="235">
        <v>3.46</v>
      </c>
      <c r="U107" s="236">
        <v>4.3</v>
      </c>
      <c r="V107" s="237">
        <f>+R107*T107*U107</f>
        <v>0</v>
      </c>
      <c r="W107" s="157"/>
      <c r="X107" s="134"/>
      <c r="AD107" s="117" t="s">
        <v>94</v>
      </c>
      <c r="AE107" s="117">
        <v>228</v>
      </c>
      <c r="AF107" s="107"/>
      <c r="AG107" s="107"/>
    </row>
    <row r="108" spans="2:36" ht="12" customHeight="1" x14ac:dyDescent="0.3">
      <c r="B108" s="131"/>
      <c r="C108" s="156"/>
      <c r="D108" s="157" t="s">
        <v>540</v>
      </c>
      <c r="E108" s="157"/>
      <c r="F108" s="157"/>
      <c r="G108" s="156"/>
      <c r="H108" s="220">
        <v>0</v>
      </c>
      <c r="I108" s="156"/>
      <c r="J108" s="235">
        <v>3.46</v>
      </c>
      <c r="K108" s="236">
        <v>2.86</v>
      </c>
      <c r="L108" s="237">
        <f>+H108*J108*K108</f>
        <v>0</v>
      </c>
      <c r="M108" s="222"/>
      <c r="N108" s="133"/>
      <c r="O108" s="224"/>
      <c r="P108" s="204" t="s">
        <v>590</v>
      </c>
      <c r="Q108" s="156"/>
      <c r="R108" s="221">
        <f>H108</f>
        <v>0</v>
      </c>
      <c r="S108" s="156"/>
      <c r="T108" s="235">
        <v>3.46</v>
      </c>
      <c r="U108" s="236">
        <v>2.86</v>
      </c>
      <c r="V108" s="237">
        <f>+R108*T108*U108</f>
        <v>0</v>
      </c>
      <c r="W108" s="157"/>
      <c r="X108" s="134"/>
      <c r="AD108" s="117" t="s">
        <v>95</v>
      </c>
      <c r="AE108" s="117">
        <v>317</v>
      </c>
      <c r="AF108" s="107"/>
      <c r="AG108" s="107"/>
    </row>
    <row r="109" spans="2:36" ht="12" customHeight="1" x14ac:dyDescent="0.3">
      <c r="B109" s="131"/>
      <c r="C109" s="156"/>
      <c r="D109" s="157" t="s">
        <v>541</v>
      </c>
      <c r="E109" s="157"/>
      <c r="F109" s="157"/>
      <c r="G109" s="156"/>
      <c r="H109" s="220">
        <v>0</v>
      </c>
      <c r="I109" s="156"/>
      <c r="J109" s="235">
        <v>3.46</v>
      </c>
      <c r="K109" s="236">
        <v>1.43</v>
      </c>
      <c r="L109" s="237">
        <f>+H109*J109*K109</f>
        <v>0</v>
      </c>
      <c r="M109" s="222"/>
      <c r="N109" s="133"/>
      <c r="O109" s="224"/>
      <c r="P109" s="204" t="s">
        <v>591</v>
      </c>
      <c r="Q109" s="156"/>
      <c r="R109" s="221">
        <f>H109</f>
        <v>0</v>
      </c>
      <c r="S109" s="156"/>
      <c r="T109" s="235">
        <v>3.46</v>
      </c>
      <c r="U109" s="236">
        <v>1.43</v>
      </c>
      <c r="V109" s="237">
        <f>+R109*T109*U109</f>
        <v>0</v>
      </c>
      <c r="W109" s="157"/>
      <c r="X109" s="134"/>
      <c r="AD109" s="117" t="s">
        <v>96</v>
      </c>
      <c r="AE109" s="117">
        <v>1651</v>
      </c>
      <c r="AF109" s="107"/>
      <c r="AG109" s="107"/>
    </row>
    <row r="110" spans="2:36" ht="12" customHeight="1" x14ac:dyDescent="0.3">
      <c r="B110" s="131"/>
      <c r="C110" s="156"/>
      <c r="D110" s="157"/>
      <c r="E110" s="157"/>
      <c r="F110" s="205"/>
      <c r="G110" s="156"/>
      <c r="H110" s="251">
        <f>SUM(H103:H109)</f>
        <v>0</v>
      </c>
      <c r="I110" s="252"/>
      <c r="J110" s="253"/>
      <c r="K110" s="254"/>
      <c r="L110" s="246" t="str">
        <f>IF(OR((SUM(L103:L109))&lt;0.95*H84,(SUM(L103:L109))&gt;1.05*H84),B204,"")</f>
        <v>groot verschil met gegevens H84 over aantal leerlingen</v>
      </c>
      <c r="M110" s="222"/>
      <c r="N110" s="133"/>
      <c r="O110" s="224"/>
      <c r="P110" s="206"/>
      <c r="Q110" s="156"/>
      <c r="R110" s="255">
        <f>SUM(R103:R109)</f>
        <v>0</v>
      </c>
      <c r="S110" s="251"/>
      <c r="T110" s="251"/>
      <c r="U110" s="254"/>
      <c r="V110" s="247" t="str">
        <f>IF(OR((SUM(V103:V109))&lt;0.95*R84,(SUM(V103:V109))&gt;1.05*R84),B205,"")</f>
        <v>groot verschil met gegevens R84 over aantal leerlingen</v>
      </c>
      <c r="W110" s="157"/>
      <c r="X110" s="134"/>
      <c r="AD110" s="117" t="s">
        <v>97</v>
      </c>
      <c r="AE110" s="117">
        <v>770</v>
      </c>
      <c r="AF110" s="107"/>
      <c r="AG110" s="107"/>
    </row>
    <row r="111" spans="2:36" ht="12" customHeight="1" thickBot="1" x14ac:dyDescent="0.35">
      <c r="B111" s="131"/>
      <c r="C111" s="156"/>
      <c r="D111" s="181"/>
      <c r="E111" s="181"/>
      <c r="F111" s="182"/>
      <c r="G111" s="182"/>
      <c r="H111" s="182"/>
      <c r="I111" s="182"/>
      <c r="J111" s="228"/>
      <c r="K111" s="228"/>
      <c r="L111" s="228"/>
      <c r="M111" s="222"/>
      <c r="N111" s="133"/>
      <c r="O111" s="224"/>
      <c r="P111" s="182"/>
      <c r="Q111" s="182"/>
      <c r="R111" s="182"/>
      <c r="S111" s="182"/>
      <c r="T111" s="182"/>
      <c r="U111" s="182"/>
      <c r="V111" s="182"/>
      <c r="W111" s="157"/>
      <c r="X111" s="134"/>
      <c r="AD111" s="117" t="s">
        <v>617</v>
      </c>
      <c r="AE111" s="117">
        <v>1903</v>
      </c>
      <c r="AF111" s="107"/>
      <c r="AG111" s="107"/>
    </row>
    <row r="112" spans="2:36" ht="12" customHeight="1" thickTop="1" x14ac:dyDescent="0.3">
      <c r="B112" s="131"/>
      <c r="C112" s="156"/>
      <c r="D112" s="172"/>
      <c r="E112" s="172"/>
      <c r="F112" s="171"/>
      <c r="G112" s="171"/>
      <c r="H112" s="171"/>
      <c r="I112" s="171"/>
      <c r="J112" s="227"/>
      <c r="K112" s="227"/>
      <c r="L112" s="227"/>
      <c r="M112" s="222"/>
      <c r="N112" s="133"/>
      <c r="O112" s="224"/>
      <c r="P112" s="171"/>
      <c r="Q112" s="171"/>
      <c r="R112" s="171"/>
      <c r="S112" s="171"/>
      <c r="T112" s="171"/>
      <c r="U112" s="171"/>
      <c r="V112" s="171"/>
      <c r="W112" s="157"/>
      <c r="X112" s="134"/>
      <c r="AD112" s="117" t="s">
        <v>98</v>
      </c>
      <c r="AE112" s="117">
        <v>772</v>
      </c>
      <c r="AF112" s="107"/>
      <c r="AG112" s="107"/>
    </row>
    <row r="113" spans="2:36" ht="12" customHeight="1" x14ac:dyDescent="0.3">
      <c r="B113" s="131"/>
      <c r="C113" s="156"/>
      <c r="D113" s="152" t="s">
        <v>542</v>
      </c>
      <c r="E113" s="157"/>
      <c r="F113" s="156"/>
      <c r="G113" s="156"/>
      <c r="H113" s="156"/>
      <c r="I113" s="156"/>
      <c r="J113" s="207"/>
      <c r="K113" s="207"/>
      <c r="L113" s="207"/>
      <c r="M113" s="222"/>
      <c r="N113" s="133"/>
      <c r="O113" s="224"/>
      <c r="P113" s="156"/>
      <c r="Q113" s="156"/>
      <c r="R113" s="156"/>
      <c r="S113" s="156"/>
      <c r="T113" s="156"/>
      <c r="U113" s="156"/>
      <c r="V113" s="156"/>
      <c r="W113" s="157"/>
      <c r="X113" s="134"/>
      <c r="AD113" s="117" t="s">
        <v>99</v>
      </c>
      <c r="AE113" s="117">
        <v>230</v>
      </c>
      <c r="AF113" s="107"/>
      <c r="AG113" s="107"/>
    </row>
    <row r="114" spans="2:36" ht="12" customHeight="1" x14ac:dyDescent="0.3">
      <c r="B114" s="131"/>
      <c r="C114" s="156"/>
      <c r="D114" s="157" t="s">
        <v>530</v>
      </c>
      <c r="E114" s="157"/>
      <c r="F114" s="156"/>
      <c r="G114" s="156"/>
      <c r="H114" s="207"/>
      <c r="I114" s="156"/>
      <c r="J114" s="176">
        <f>+J85</f>
        <v>0</v>
      </c>
      <c r="K114" s="176">
        <f>+K85</f>
        <v>0</v>
      </c>
      <c r="L114" s="176">
        <f>SUM(J114:K114)</f>
        <v>0</v>
      </c>
      <c r="M114" s="222"/>
      <c r="N114" s="133"/>
      <c r="O114" s="224"/>
      <c r="P114" s="157"/>
      <c r="Q114" s="156"/>
      <c r="R114" s="157"/>
      <c r="S114" s="156"/>
      <c r="T114" s="176">
        <f>+T85</f>
        <v>0</v>
      </c>
      <c r="U114" s="176">
        <f>+U85</f>
        <v>0</v>
      </c>
      <c r="V114" s="176">
        <f>SUM(T114:U114)</f>
        <v>0</v>
      </c>
      <c r="W114" s="157"/>
      <c r="X114" s="134"/>
      <c r="AD114" s="117" t="s">
        <v>100</v>
      </c>
      <c r="AE114" s="117">
        <v>114</v>
      </c>
      <c r="AF114" s="107"/>
      <c r="AG114" s="107"/>
    </row>
    <row r="115" spans="2:36" ht="12" customHeight="1" x14ac:dyDescent="0.3">
      <c r="B115" s="131"/>
      <c r="C115" s="156"/>
      <c r="D115" s="157" t="s">
        <v>531</v>
      </c>
      <c r="E115" s="157"/>
      <c r="F115" s="156"/>
      <c r="G115" s="156"/>
      <c r="H115" s="207"/>
      <c r="I115" s="156"/>
      <c r="J115" s="176">
        <f>+J86</f>
        <v>0</v>
      </c>
      <c r="K115" s="176">
        <f>+K86</f>
        <v>0</v>
      </c>
      <c r="L115" s="176">
        <f>SUM(J115:K115)</f>
        <v>0</v>
      </c>
      <c r="M115" s="222"/>
      <c r="N115" s="133"/>
      <c r="O115" s="224"/>
      <c r="P115" s="157"/>
      <c r="Q115" s="156"/>
      <c r="R115" s="157"/>
      <c r="S115" s="156"/>
      <c r="T115" s="176">
        <f>+T86</f>
        <v>0</v>
      </c>
      <c r="U115" s="176">
        <f>+U86</f>
        <v>0</v>
      </c>
      <c r="V115" s="176">
        <f>SUM(T115:U115)</f>
        <v>0</v>
      </c>
      <c r="W115" s="157"/>
      <c r="X115" s="134"/>
      <c r="AD115" s="117" t="s">
        <v>101</v>
      </c>
      <c r="AE115" s="117">
        <v>388</v>
      </c>
      <c r="AF115" s="107"/>
      <c r="AG115" s="107"/>
    </row>
    <row r="116" spans="2:36" s="115" customFormat="1" ht="12" customHeight="1" x14ac:dyDescent="0.3">
      <c r="B116" s="140"/>
      <c r="C116" s="158"/>
      <c r="D116" s="152"/>
      <c r="E116" s="152"/>
      <c r="F116" s="158"/>
      <c r="G116" s="158"/>
      <c r="H116" s="208"/>
      <c r="I116" s="158"/>
      <c r="J116" s="185">
        <f>IF(SUM(J114:J115)=0,J84,SUM(J114:J115))</f>
        <v>3946747.2413059906</v>
      </c>
      <c r="K116" s="185">
        <f>IF(SUM(K114:K115)=0,K84,SUM(K114:K115))</f>
        <v>62544.958314072785</v>
      </c>
      <c r="L116" s="185">
        <f>SUM(J116:K116)</f>
        <v>4009292.1996200634</v>
      </c>
      <c r="M116" s="223"/>
      <c r="N116" s="193"/>
      <c r="O116" s="225"/>
      <c r="P116" s="152"/>
      <c r="Q116" s="158"/>
      <c r="R116" s="152"/>
      <c r="S116" s="158"/>
      <c r="T116" s="185">
        <f>IF(SUM(T114:T115)=0,T84,SUM(T114:T115))</f>
        <v>2885968.5486293742</v>
      </c>
      <c r="U116" s="185">
        <f>IF(SUM(U114:U115)=0,U84,SUM(U114:U115))</f>
        <v>45734.568629234134</v>
      </c>
      <c r="V116" s="185">
        <f>SUM(T116:U116)</f>
        <v>2931703.1172586083</v>
      </c>
      <c r="W116" s="152"/>
      <c r="X116" s="135"/>
      <c r="AD116" s="117" t="s">
        <v>102</v>
      </c>
      <c r="AE116" s="117">
        <v>153</v>
      </c>
      <c r="AJ116" s="107"/>
    </row>
    <row r="117" spans="2:36" s="115" customFormat="1" ht="12" customHeight="1" x14ac:dyDescent="0.3">
      <c r="B117" s="140"/>
      <c r="C117" s="158"/>
      <c r="D117" s="152" t="s">
        <v>543</v>
      </c>
      <c r="E117" s="152"/>
      <c r="F117" s="158"/>
      <c r="G117" s="158"/>
      <c r="H117" s="208"/>
      <c r="I117" s="158"/>
      <c r="J117" s="159"/>
      <c r="K117" s="159"/>
      <c r="L117" s="159"/>
      <c r="M117" s="223"/>
      <c r="N117" s="193"/>
      <c r="O117" s="225"/>
      <c r="P117" s="152"/>
      <c r="Q117" s="158"/>
      <c r="R117" s="152"/>
      <c r="S117" s="158"/>
      <c r="T117" s="159"/>
      <c r="U117" s="159"/>
      <c r="V117" s="159"/>
      <c r="W117" s="152"/>
      <c r="X117" s="135"/>
      <c r="AD117" s="117" t="s">
        <v>103</v>
      </c>
      <c r="AE117" s="117">
        <v>232</v>
      </c>
      <c r="AJ117" s="107"/>
    </row>
    <row r="118" spans="2:36" ht="12" customHeight="1" x14ac:dyDescent="0.3">
      <c r="B118" s="131"/>
      <c r="C118" s="156"/>
      <c r="D118" s="157" t="s">
        <v>480</v>
      </c>
      <c r="E118" s="157"/>
      <c r="F118" s="156" t="s">
        <v>409</v>
      </c>
      <c r="G118" s="156"/>
      <c r="H118" s="207"/>
      <c r="I118" s="156"/>
      <c r="J118" s="176">
        <f>J87</f>
        <v>4624150.49376</v>
      </c>
      <c r="K118" s="176">
        <f>K87</f>
        <v>373024.08408</v>
      </c>
      <c r="L118" s="176">
        <f>SUM(J118:K118)</f>
        <v>4997174.5778400004</v>
      </c>
      <c r="M118" s="222"/>
      <c r="N118" s="133"/>
      <c r="O118" s="224"/>
      <c r="P118" s="157"/>
      <c r="Q118" s="156"/>
      <c r="R118" s="157"/>
      <c r="S118" s="156"/>
      <c r="T118" s="176">
        <f>T87</f>
        <v>3569245.4386800001</v>
      </c>
      <c r="U118" s="176">
        <f>U87</f>
        <v>373276.46844000003</v>
      </c>
      <c r="V118" s="176">
        <f>SUM(T118:U118)</f>
        <v>3942521.9071200001</v>
      </c>
      <c r="W118" s="157"/>
      <c r="X118" s="141"/>
      <c r="AD118" s="117" t="s">
        <v>104</v>
      </c>
      <c r="AE118" s="117">
        <v>233</v>
      </c>
      <c r="AF118" s="107"/>
      <c r="AG118" s="107"/>
    </row>
    <row r="119" spans="2:36" ht="12" customHeight="1" x14ac:dyDescent="0.3">
      <c r="B119" s="131"/>
      <c r="C119" s="156"/>
      <c r="D119" s="157" t="s">
        <v>532</v>
      </c>
      <c r="E119" s="157"/>
      <c r="F119" s="156"/>
      <c r="G119" s="156"/>
      <c r="H119" s="156"/>
      <c r="I119" s="156"/>
      <c r="J119" s="176">
        <f>J88</f>
        <v>0</v>
      </c>
      <c r="K119" s="176">
        <f>K88</f>
        <v>0</v>
      </c>
      <c r="L119" s="176">
        <f>SUM(J119:K119)</f>
        <v>0</v>
      </c>
      <c r="M119" s="222"/>
      <c r="N119" s="133"/>
      <c r="O119" s="224"/>
      <c r="P119" s="157"/>
      <c r="Q119" s="156"/>
      <c r="R119" s="157"/>
      <c r="S119" s="156"/>
      <c r="T119" s="176">
        <f>T88</f>
        <v>0</v>
      </c>
      <c r="U119" s="176">
        <f>U88</f>
        <v>0</v>
      </c>
      <c r="V119" s="176">
        <f>SUM(T119:U119)</f>
        <v>0</v>
      </c>
      <c r="W119" s="157"/>
      <c r="X119" s="141"/>
      <c r="AD119" s="117" t="s">
        <v>105</v>
      </c>
      <c r="AE119" s="117">
        <v>777</v>
      </c>
      <c r="AF119" s="107"/>
      <c r="AG119" s="107"/>
    </row>
    <row r="120" spans="2:36" s="115" customFormat="1" ht="12" customHeight="1" x14ac:dyDescent="0.3">
      <c r="B120" s="140"/>
      <c r="C120" s="158"/>
      <c r="D120" s="152"/>
      <c r="E120" s="152"/>
      <c r="F120" s="158"/>
      <c r="G120" s="158"/>
      <c r="H120" s="158"/>
      <c r="I120" s="158"/>
      <c r="J120" s="185">
        <f>(J118+J119)</f>
        <v>4624150.49376</v>
      </c>
      <c r="K120" s="185">
        <f>(K118+K119)</f>
        <v>373024.08408</v>
      </c>
      <c r="L120" s="185">
        <f>SUM(J120:K120)</f>
        <v>4997174.5778400004</v>
      </c>
      <c r="M120" s="223"/>
      <c r="N120" s="193"/>
      <c r="O120" s="225"/>
      <c r="P120" s="152"/>
      <c r="Q120" s="158"/>
      <c r="R120" s="152"/>
      <c r="S120" s="158"/>
      <c r="T120" s="185">
        <f>(T118+T119)</f>
        <v>3569245.4386800001</v>
      </c>
      <c r="U120" s="185">
        <f>(U118+U119)</f>
        <v>373276.46844000003</v>
      </c>
      <c r="V120" s="185">
        <f>SUM(T120:U120)</f>
        <v>3942521.9071200001</v>
      </c>
      <c r="W120" s="152"/>
      <c r="X120" s="142"/>
      <c r="AD120" s="117" t="s">
        <v>106</v>
      </c>
      <c r="AE120" s="117">
        <v>1722</v>
      </c>
      <c r="AJ120" s="107"/>
    </row>
    <row r="121" spans="2:36" ht="12" customHeight="1" x14ac:dyDescent="0.3">
      <c r="B121" s="131"/>
      <c r="C121" s="156"/>
      <c r="D121" s="152" t="s">
        <v>544</v>
      </c>
      <c r="E121" s="157"/>
      <c r="F121" s="156"/>
      <c r="G121" s="156"/>
      <c r="H121" s="156"/>
      <c r="I121" s="156"/>
      <c r="J121" s="156"/>
      <c r="K121" s="156"/>
      <c r="L121" s="156"/>
      <c r="M121" s="222"/>
      <c r="N121" s="133"/>
      <c r="O121" s="224"/>
      <c r="P121" s="156"/>
      <c r="Q121" s="156"/>
      <c r="R121" s="156"/>
      <c r="S121" s="156"/>
      <c r="T121" s="156"/>
      <c r="U121" s="156"/>
      <c r="V121" s="156"/>
      <c r="W121" s="157"/>
      <c r="X121" s="134"/>
      <c r="AD121" s="117" t="s">
        <v>107</v>
      </c>
      <c r="AE121" s="117">
        <v>70</v>
      </c>
      <c r="AF121" s="107"/>
      <c r="AG121" s="107"/>
    </row>
    <row r="122" spans="2:36" ht="12" customHeight="1" x14ac:dyDescent="0.3">
      <c r="B122" s="131"/>
      <c r="C122" s="156"/>
      <c r="D122" s="157" t="s">
        <v>545</v>
      </c>
      <c r="E122" s="157"/>
      <c r="F122" s="156"/>
      <c r="G122" s="156"/>
      <c r="H122" s="156"/>
      <c r="I122" s="156"/>
      <c r="J122" s="176">
        <f>J96</f>
        <v>14895416.084408272</v>
      </c>
      <c r="K122" s="176">
        <f>K96</f>
        <v>6636190.6451463886</v>
      </c>
      <c r="L122" s="176">
        <f>L96</f>
        <v>21531606.729554664</v>
      </c>
      <c r="M122" s="222"/>
      <c r="N122" s="133"/>
      <c r="O122" s="224"/>
      <c r="P122" s="209"/>
      <c r="Q122" s="198"/>
      <c r="R122" s="209"/>
      <c r="S122" s="198"/>
      <c r="T122" s="176">
        <f>T96</f>
        <v>11242539.846146233</v>
      </c>
      <c r="U122" s="176">
        <f>U96</f>
        <v>5416938.3537206762</v>
      </c>
      <c r="V122" s="176">
        <f>V96</f>
        <v>16659478.19986691</v>
      </c>
      <c r="W122" s="157"/>
      <c r="X122" s="134"/>
      <c r="AD122" s="117" t="s">
        <v>108</v>
      </c>
      <c r="AE122" s="117">
        <v>653</v>
      </c>
      <c r="AF122" s="107"/>
      <c r="AG122" s="107"/>
    </row>
    <row r="123" spans="2:36" ht="12" customHeight="1" x14ac:dyDescent="0.3">
      <c r="B123" s="131"/>
      <c r="C123" s="156"/>
      <c r="D123" s="157" t="s">
        <v>546</v>
      </c>
      <c r="E123" s="157"/>
      <c r="F123" s="156"/>
      <c r="G123" s="156"/>
      <c r="H123" s="210"/>
      <c r="I123" s="156"/>
      <c r="J123" s="176">
        <f>J116+J120</f>
        <v>8570897.7350659911</v>
      </c>
      <c r="K123" s="176">
        <f>K116+K120</f>
        <v>435569.04239407281</v>
      </c>
      <c r="L123" s="176">
        <f>L116+L120</f>
        <v>9006466.7774600647</v>
      </c>
      <c r="M123" s="222"/>
      <c r="N123" s="133"/>
      <c r="O123" s="224"/>
      <c r="P123" s="209"/>
      <c r="Q123" s="198"/>
      <c r="R123" s="209"/>
      <c r="S123" s="198"/>
      <c r="T123" s="176">
        <f>T116+T120</f>
        <v>6455213.9873093739</v>
      </c>
      <c r="U123" s="176">
        <f>U116+U120</f>
        <v>419011.03706923418</v>
      </c>
      <c r="V123" s="176">
        <f>V116+V120</f>
        <v>6874225.0243786089</v>
      </c>
      <c r="W123" s="157"/>
      <c r="X123" s="134"/>
      <c r="AD123" s="117" t="s">
        <v>109</v>
      </c>
      <c r="AE123" s="117">
        <v>779</v>
      </c>
      <c r="AF123" s="107"/>
      <c r="AG123" s="107"/>
    </row>
    <row r="124" spans="2:36" s="115" customFormat="1" ht="12" customHeight="1" x14ac:dyDescent="0.3">
      <c r="B124" s="140"/>
      <c r="C124" s="158"/>
      <c r="D124" s="152" t="s">
        <v>535</v>
      </c>
      <c r="E124" s="152"/>
      <c r="F124" s="158"/>
      <c r="G124" s="158"/>
      <c r="H124" s="158"/>
      <c r="I124" s="158"/>
      <c r="J124" s="185">
        <f>J122-J123</f>
        <v>6324518.349342281</v>
      </c>
      <c r="K124" s="185">
        <f>K122-K123</f>
        <v>6200621.6027523158</v>
      </c>
      <c r="L124" s="185">
        <f>L122-L123</f>
        <v>12525139.9520946</v>
      </c>
      <c r="M124" s="223"/>
      <c r="N124" s="193"/>
      <c r="O124" s="225"/>
      <c r="P124" s="211"/>
      <c r="Q124" s="159"/>
      <c r="R124" s="211"/>
      <c r="S124" s="159"/>
      <c r="T124" s="185">
        <f>T122-T123</f>
        <v>4787325.8588368595</v>
      </c>
      <c r="U124" s="185">
        <f>U122-U123</f>
        <v>4997927.3166514421</v>
      </c>
      <c r="V124" s="185">
        <f>V122-V123</f>
        <v>9785253.1754883006</v>
      </c>
      <c r="W124" s="152"/>
      <c r="X124" s="143"/>
      <c r="AD124" s="117" t="s">
        <v>110</v>
      </c>
      <c r="AE124" s="117">
        <v>236</v>
      </c>
      <c r="AF124" s="107"/>
      <c r="AJ124" s="107"/>
    </row>
    <row r="125" spans="2:36" ht="12" customHeight="1" x14ac:dyDescent="0.3">
      <c r="B125" s="131"/>
      <c r="C125" s="156"/>
      <c r="D125" s="157"/>
      <c r="E125" s="157"/>
      <c r="F125" s="156"/>
      <c r="G125" s="156"/>
      <c r="H125" s="156"/>
      <c r="I125" s="156"/>
      <c r="J125" s="156"/>
      <c r="K125" s="161"/>
      <c r="L125" s="161"/>
      <c r="M125" s="222"/>
      <c r="N125" s="133"/>
      <c r="O125" s="224"/>
      <c r="P125" s="157"/>
      <c r="Q125" s="156"/>
      <c r="R125" s="157"/>
      <c r="S125" s="156"/>
      <c r="T125" s="160"/>
      <c r="U125" s="160"/>
      <c r="V125" s="156"/>
      <c r="W125" s="157"/>
      <c r="X125" s="134"/>
      <c r="AD125" s="117" t="s">
        <v>111</v>
      </c>
      <c r="AE125" s="117">
        <v>1771</v>
      </c>
      <c r="AF125" s="107"/>
      <c r="AG125" s="107"/>
    </row>
    <row r="126" spans="2:36" ht="12" customHeight="1" x14ac:dyDescent="0.3">
      <c r="B126" s="131"/>
      <c r="C126" s="132"/>
      <c r="D126" s="133"/>
      <c r="E126" s="133"/>
      <c r="F126" s="132"/>
      <c r="G126" s="132"/>
      <c r="H126" s="132"/>
      <c r="I126" s="132"/>
      <c r="J126" s="132"/>
      <c r="K126" s="144"/>
      <c r="L126" s="144"/>
      <c r="M126" s="133"/>
      <c r="N126" s="133"/>
      <c r="O126" s="132"/>
      <c r="P126" s="133"/>
      <c r="Q126" s="132"/>
      <c r="R126" s="133"/>
      <c r="S126" s="132"/>
      <c r="T126" s="145"/>
      <c r="U126" s="145"/>
      <c r="V126" s="132"/>
      <c r="W126" s="133"/>
      <c r="X126" s="134"/>
      <c r="AD126" s="117" t="s">
        <v>112</v>
      </c>
      <c r="AE126" s="117">
        <v>1652</v>
      </c>
      <c r="AF126" s="107"/>
      <c r="AG126" s="107"/>
    </row>
    <row r="127" spans="2:36" s="121" customFormat="1" ht="12" customHeight="1" x14ac:dyDescent="0.3">
      <c r="B127" s="194"/>
      <c r="C127" s="147"/>
      <c r="D127" s="146"/>
      <c r="E127" s="146"/>
      <c r="F127" s="147"/>
      <c r="G127" s="147"/>
      <c r="H127" s="147"/>
      <c r="I127" s="147"/>
      <c r="J127" s="147"/>
      <c r="K127" s="147"/>
      <c r="L127" s="147"/>
      <c r="M127" s="146"/>
      <c r="N127" s="146"/>
      <c r="O127" s="147"/>
      <c r="P127" s="147"/>
      <c r="Q127" s="147"/>
      <c r="R127" s="147"/>
      <c r="S127" s="147"/>
      <c r="T127" s="147"/>
      <c r="U127" s="147"/>
      <c r="V127" s="147"/>
      <c r="W127" s="148" t="s">
        <v>553</v>
      </c>
      <c r="X127" s="149"/>
      <c r="AD127" s="117" t="s">
        <v>113</v>
      </c>
      <c r="AE127" s="117">
        <v>907</v>
      </c>
      <c r="AF127" s="107"/>
      <c r="AJ127" s="107"/>
    </row>
    <row r="128" spans="2:36" ht="12" customHeight="1" x14ac:dyDescent="0.3">
      <c r="AD128" s="117" t="s">
        <v>114</v>
      </c>
      <c r="AE128" s="117">
        <v>689</v>
      </c>
      <c r="AF128" s="107"/>
      <c r="AG128" s="107"/>
    </row>
    <row r="129" spans="2:34" ht="12" customHeight="1" x14ac:dyDescent="0.3">
      <c r="B129" s="127"/>
      <c r="C129" s="128"/>
      <c r="D129" s="129"/>
      <c r="E129" s="129"/>
      <c r="F129" s="128"/>
      <c r="G129" s="128"/>
      <c r="H129" s="128"/>
      <c r="I129" s="128"/>
      <c r="J129" s="128"/>
      <c r="K129" s="128"/>
      <c r="L129" s="128"/>
      <c r="M129" s="129"/>
      <c r="N129" s="129"/>
      <c r="O129" s="128"/>
      <c r="P129" s="128"/>
      <c r="Q129" s="128"/>
      <c r="R129" s="128"/>
      <c r="S129" s="128"/>
      <c r="T129" s="128"/>
      <c r="U129" s="128"/>
      <c r="V129" s="128"/>
      <c r="W129" s="129"/>
      <c r="X129" s="130"/>
      <c r="AD129" s="117" t="s">
        <v>115</v>
      </c>
      <c r="AE129" s="117">
        <v>784</v>
      </c>
      <c r="AF129" s="107"/>
    </row>
    <row r="130" spans="2:34" ht="12" customHeight="1" x14ac:dyDescent="0.3">
      <c r="B130" s="131"/>
      <c r="C130" s="132"/>
      <c r="D130" s="133"/>
      <c r="E130" s="133"/>
      <c r="F130" s="132"/>
      <c r="G130" s="132"/>
      <c r="H130" s="132"/>
      <c r="I130" s="132"/>
      <c r="J130" s="190"/>
      <c r="K130" s="132"/>
      <c r="L130" s="132"/>
      <c r="M130" s="133"/>
      <c r="N130" s="133"/>
      <c r="O130" s="132"/>
      <c r="P130" s="132"/>
      <c r="Q130" s="132"/>
      <c r="R130" s="132"/>
      <c r="S130" s="132"/>
      <c r="T130" s="132"/>
      <c r="U130" s="132"/>
      <c r="V130" s="132"/>
      <c r="W130" s="133"/>
      <c r="X130" s="134"/>
      <c r="AD130" s="117" t="s">
        <v>116</v>
      </c>
      <c r="AE130" s="117">
        <v>511</v>
      </c>
      <c r="AF130" s="115"/>
    </row>
    <row r="131" spans="2:34" ht="18" customHeight="1" x14ac:dyDescent="0.35">
      <c r="B131" s="131"/>
      <c r="C131" s="212" t="s">
        <v>516</v>
      </c>
      <c r="D131" s="133"/>
      <c r="E131" s="133"/>
      <c r="F131" s="132"/>
      <c r="G131" s="132"/>
      <c r="H131" s="132"/>
      <c r="I131" s="132"/>
      <c r="J131" s="190"/>
      <c r="K131" s="132"/>
      <c r="L131" s="191"/>
      <c r="M131" s="133"/>
      <c r="N131" s="133"/>
      <c r="O131" s="132"/>
      <c r="P131" s="132"/>
      <c r="Q131" s="132"/>
      <c r="R131" s="132"/>
      <c r="S131" s="132"/>
      <c r="T131" s="132"/>
      <c r="U131" s="132"/>
      <c r="V131" s="145"/>
      <c r="W131" s="133"/>
      <c r="X131" s="135"/>
      <c r="AD131" s="117" t="s">
        <v>117</v>
      </c>
      <c r="AE131" s="117">
        <v>664</v>
      </c>
      <c r="AF131" s="107"/>
    </row>
    <row r="132" spans="2:34" ht="12" customHeight="1" x14ac:dyDescent="0.3">
      <c r="B132" s="131"/>
      <c r="C132" s="132"/>
      <c r="D132" s="133"/>
      <c r="E132" s="133"/>
      <c r="F132" s="132"/>
      <c r="G132" s="132"/>
      <c r="H132" s="132"/>
      <c r="I132" s="132"/>
      <c r="J132" s="190"/>
      <c r="K132" s="132"/>
      <c r="L132" s="191"/>
      <c r="M132" s="133"/>
      <c r="N132" s="133"/>
      <c r="O132" s="132"/>
      <c r="P132" s="132"/>
      <c r="Q132" s="132"/>
      <c r="R132" s="132"/>
      <c r="S132" s="132"/>
      <c r="T132" s="132"/>
      <c r="U132" s="132"/>
      <c r="V132" s="145"/>
      <c r="W132" s="133"/>
      <c r="X132" s="135"/>
      <c r="AD132" s="117" t="s">
        <v>118</v>
      </c>
      <c r="AE132" s="117">
        <v>785</v>
      </c>
      <c r="AF132" s="107"/>
    </row>
    <row r="133" spans="2:34" ht="12" customHeight="1" x14ac:dyDescent="0.3">
      <c r="B133" s="131"/>
      <c r="C133" s="132"/>
      <c r="D133" s="133"/>
      <c r="E133" s="133"/>
      <c r="F133" s="132"/>
      <c r="G133" s="132"/>
      <c r="H133" s="132"/>
      <c r="I133" s="132"/>
      <c r="J133" s="190"/>
      <c r="K133" s="132"/>
      <c r="L133" s="191"/>
      <c r="M133" s="133"/>
      <c r="N133" s="133"/>
      <c r="O133" s="132"/>
      <c r="P133" s="132"/>
      <c r="Q133" s="132"/>
      <c r="R133" s="132"/>
      <c r="S133" s="132"/>
      <c r="T133" s="132"/>
      <c r="U133" s="132"/>
      <c r="V133" s="145"/>
      <c r="W133" s="133"/>
      <c r="X133" s="135"/>
      <c r="AD133" s="117" t="s">
        <v>119</v>
      </c>
      <c r="AE133" s="117">
        <v>512</v>
      </c>
      <c r="AF133" s="121"/>
    </row>
    <row r="134" spans="2:34" ht="12" customHeight="1" x14ac:dyDescent="0.3">
      <c r="B134" s="131"/>
      <c r="C134" s="132"/>
      <c r="D134" s="133"/>
      <c r="E134" s="133"/>
      <c r="F134" s="132"/>
      <c r="G134" s="132"/>
      <c r="H134" s="132"/>
      <c r="I134" s="132"/>
      <c r="J134" s="289" t="s">
        <v>893</v>
      </c>
      <c r="K134" s="132"/>
      <c r="L134" s="132"/>
      <c r="M134" s="133"/>
      <c r="N134" s="133"/>
      <c r="O134" s="132"/>
      <c r="P134" s="132"/>
      <c r="Q134" s="132"/>
      <c r="R134" s="132"/>
      <c r="S134" s="132"/>
      <c r="T134" s="289" t="s">
        <v>893</v>
      </c>
      <c r="U134" s="132"/>
      <c r="V134" s="145"/>
      <c r="W134" s="133"/>
      <c r="X134" s="135"/>
      <c r="AD134" s="117" t="s">
        <v>120</v>
      </c>
      <c r="AE134" s="117">
        <v>513</v>
      </c>
      <c r="AF134" s="107"/>
      <c r="AG134" s="107"/>
      <c r="AH134" s="115"/>
    </row>
    <row r="135" spans="2:34" ht="15" customHeight="1" x14ac:dyDescent="0.3">
      <c r="B135" s="131"/>
      <c r="C135" s="107"/>
      <c r="D135" s="217" t="s">
        <v>583</v>
      </c>
      <c r="E135" s="218"/>
      <c r="F135" s="328">
        <f>tab!C6</f>
        <v>2015</v>
      </c>
      <c r="G135" s="329"/>
      <c r="H135" s="329"/>
      <c r="I135" s="329"/>
      <c r="J135" s="329"/>
      <c r="K135" s="329"/>
      <c r="L135" s="329"/>
      <c r="M135" s="213"/>
      <c r="N135" s="213"/>
      <c r="O135" s="285"/>
      <c r="P135" s="328">
        <f>F135+1</f>
        <v>2016</v>
      </c>
      <c r="Q135" s="329"/>
      <c r="R135" s="329"/>
      <c r="S135" s="329"/>
      <c r="T135" s="329"/>
      <c r="U135" s="329"/>
      <c r="V135" s="329"/>
      <c r="W135" s="133"/>
      <c r="X135" s="134"/>
      <c r="AD135" s="117" t="s">
        <v>121</v>
      </c>
      <c r="AE135" s="117">
        <v>693</v>
      </c>
      <c r="AF135" s="107"/>
      <c r="AG135" s="107"/>
    </row>
    <row r="136" spans="2:34" s="112" customFormat="1" ht="13.8" x14ac:dyDescent="0.3">
      <c r="B136" s="136"/>
      <c r="C136" s="111"/>
      <c r="D136" s="219" t="str">
        <f>D9</f>
        <v>Zwolle</v>
      </c>
      <c r="F136" s="215" t="s">
        <v>517</v>
      </c>
      <c r="G136" s="215"/>
      <c r="H136" s="215" t="s">
        <v>518</v>
      </c>
      <c r="I136" s="215"/>
      <c r="J136" s="215" t="s">
        <v>519</v>
      </c>
      <c r="K136" s="215" t="s">
        <v>519</v>
      </c>
      <c r="L136" s="215" t="s">
        <v>520</v>
      </c>
      <c r="M136" s="216"/>
      <c r="N136" s="216"/>
      <c r="O136" s="215"/>
      <c r="P136" s="215" t="s">
        <v>517</v>
      </c>
      <c r="Q136" s="215"/>
      <c r="R136" s="215" t="s">
        <v>518</v>
      </c>
      <c r="S136" s="215"/>
      <c r="T136" s="215" t="s">
        <v>519</v>
      </c>
      <c r="U136" s="215" t="s">
        <v>519</v>
      </c>
      <c r="V136" s="215" t="s">
        <v>520</v>
      </c>
      <c r="W136" s="56"/>
      <c r="X136" s="139"/>
      <c r="AD136" s="117" t="s">
        <v>122</v>
      </c>
      <c r="AE136" s="117">
        <v>365</v>
      </c>
      <c r="AH136" s="107"/>
    </row>
    <row r="137" spans="2:34" s="112" customFormat="1" ht="12" customHeight="1" x14ac:dyDescent="0.3">
      <c r="B137" s="136"/>
      <c r="C137" s="111"/>
      <c r="F137" s="215"/>
      <c r="G137" s="215"/>
      <c r="H137" s="215"/>
      <c r="I137" s="215"/>
      <c r="J137" s="215" t="s">
        <v>521</v>
      </c>
      <c r="K137" s="215" t="s">
        <v>522</v>
      </c>
      <c r="L137" s="215" t="s">
        <v>517</v>
      </c>
      <c r="M137" s="216"/>
      <c r="N137" s="216"/>
      <c r="O137" s="215"/>
      <c r="P137" s="215"/>
      <c r="Q137" s="215"/>
      <c r="R137" s="215"/>
      <c r="S137" s="215"/>
      <c r="T137" s="215" t="s">
        <v>521</v>
      </c>
      <c r="U137" s="215" t="s">
        <v>522</v>
      </c>
      <c r="V137" s="215" t="s">
        <v>517</v>
      </c>
      <c r="W137" s="56"/>
      <c r="X137" s="139"/>
      <c r="AD137" s="117" t="s">
        <v>123</v>
      </c>
      <c r="AE137" s="117">
        <v>786</v>
      </c>
      <c r="AH137" s="107"/>
    </row>
    <row r="138" spans="2:34" ht="12" customHeight="1" x14ac:dyDescent="0.3">
      <c r="B138" s="131"/>
      <c r="C138" s="132"/>
      <c r="D138" s="192">
        <f>VLOOKUP(D136,gemeentenaam,2,FALSE)</f>
        <v>193</v>
      </c>
      <c r="E138" s="133"/>
      <c r="F138" s="132"/>
      <c r="G138" s="132"/>
      <c r="H138" s="132"/>
      <c r="I138" s="132"/>
      <c r="J138" s="132"/>
      <c r="K138" s="132"/>
      <c r="L138" s="132"/>
      <c r="M138" s="133"/>
      <c r="N138" s="133"/>
      <c r="O138" s="132"/>
      <c r="P138" s="132"/>
      <c r="Q138" s="132"/>
      <c r="R138" s="132"/>
      <c r="S138" s="132"/>
      <c r="T138" s="132"/>
      <c r="U138" s="132"/>
      <c r="V138" s="132"/>
      <c r="W138" s="133"/>
      <c r="X138" s="134"/>
      <c r="AD138" s="117" t="s">
        <v>124</v>
      </c>
      <c r="AE138" s="117">
        <v>241</v>
      </c>
      <c r="AF138" s="107"/>
      <c r="AG138" s="107"/>
    </row>
    <row r="139" spans="2:34" ht="12" customHeight="1" x14ac:dyDescent="0.3">
      <c r="B139" s="131"/>
      <c r="C139" s="156"/>
      <c r="D139" s="157"/>
      <c r="E139" s="157"/>
      <c r="F139" s="156"/>
      <c r="G139" s="156"/>
      <c r="H139" s="156"/>
      <c r="I139" s="156"/>
      <c r="J139" s="156"/>
      <c r="K139" s="156"/>
      <c r="L139" s="156"/>
      <c r="M139" s="222"/>
      <c r="N139" s="133"/>
      <c r="O139" s="224"/>
      <c r="P139" s="156"/>
      <c r="Q139" s="156"/>
      <c r="R139" s="156"/>
      <c r="S139" s="156"/>
      <c r="T139" s="156"/>
      <c r="U139" s="156"/>
      <c r="V139" s="156"/>
      <c r="W139" s="157"/>
      <c r="X139" s="134"/>
      <c r="AD139" s="117" t="s">
        <v>125</v>
      </c>
      <c r="AE139" s="117">
        <v>14</v>
      </c>
      <c r="AF139" s="107"/>
      <c r="AG139" s="107"/>
    </row>
    <row r="140" spans="2:34" s="115" customFormat="1" ht="12" customHeight="1" x14ac:dyDescent="0.3">
      <c r="B140" s="140"/>
      <c r="C140" s="158"/>
      <c r="D140" s="166" t="s">
        <v>523</v>
      </c>
      <c r="E140" s="152"/>
      <c r="F140" s="229">
        <v>1.431</v>
      </c>
      <c r="G140" s="158"/>
      <c r="H140" s="152"/>
      <c r="I140" s="158"/>
      <c r="J140" s="158"/>
      <c r="K140" s="158"/>
      <c r="L140" s="158"/>
      <c r="M140" s="223"/>
      <c r="N140" s="193"/>
      <c r="O140" s="225"/>
      <c r="P140" s="229">
        <v>1.4259999999999999</v>
      </c>
      <c r="Q140" s="158"/>
      <c r="R140" s="152"/>
      <c r="S140" s="158"/>
      <c r="T140" s="195"/>
      <c r="U140" s="195"/>
      <c r="V140" s="195"/>
      <c r="W140" s="152"/>
      <c r="X140" s="143"/>
      <c r="AD140" s="117" t="s">
        <v>126</v>
      </c>
      <c r="AE140" s="117">
        <v>15</v>
      </c>
      <c r="AH140" s="107"/>
    </row>
    <row r="141" spans="2:34" ht="12" customHeight="1" x14ac:dyDescent="0.3">
      <c r="B141" s="131"/>
      <c r="C141" s="156"/>
      <c r="D141" s="157"/>
      <c r="E141" s="157"/>
      <c r="F141" s="156"/>
      <c r="G141" s="156"/>
      <c r="H141" s="156"/>
      <c r="I141" s="156"/>
      <c r="J141" s="156"/>
      <c r="K141" s="156"/>
      <c r="L141" s="156"/>
      <c r="M141" s="222"/>
      <c r="N141" s="133"/>
      <c r="O141" s="224"/>
      <c r="P141" s="156"/>
      <c r="Q141" s="156"/>
      <c r="R141" s="156"/>
      <c r="S141" s="156"/>
      <c r="T141" s="156"/>
      <c r="U141" s="156"/>
      <c r="V141" s="156"/>
      <c r="W141" s="157"/>
      <c r="X141" s="134"/>
      <c r="AD141" s="117" t="s">
        <v>127</v>
      </c>
      <c r="AE141" s="117">
        <v>1729</v>
      </c>
      <c r="AF141" s="107"/>
      <c r="AG141" s="107"/>
    </row>
    <row r="142" spans="2:34" ht="12" customHeight="1" x14ac:dyDescent="0.3">
      <c r="B142" s="131"/>
      <c r="C142" s="156"/>
      <c r="D142" s="153" t="s">
        <v>524</v>
      </c>
      <c r="E142" s="157"/>
      <c r="F142" s="156"/>
      <c r="G142" s="156"/>
      <c r="H142" s="156"/>
      <c r="I142" s="156"/>
      <c r="J142" s="156"/>
      <c r="K142" s="156"/>
      <c r="L142" s="156"/>
      <c r="M142" s="222"/>
      <c r="N142" s="133"/>
      <c r="O142" s="224"/>
      <c r="P142" s="156"/>
      <c r="Q142" s="156"/>
      <c r="R142" s="195"/>
      <c r="S142" s="156"/>
      <c r="T142" s="156"/>
      <c r="U142" s="156"/>
      <c r="V142" s="156"/>
      <c r="W142" s="157"/>
      <c r="X142" s="134"/>
      <c r="AD142" s="117" t="s">
        <v>128</v>
      </c>
      <c r="AE142" s="117">
        <v>158</v>
      </c>
      <c r="AF142" s="107"/>
      <c r="AG142" s="107"/>
    </row>
    <row r="143" spans="2:34" ht="12" customHeight="1" x14ac:dyDescent="0.3">
      <c r="B143" s="131"/>
      <c r="C143" s="156">
        <v>1</v>
      </c>
      <c r="D143" s="287" t="s">
        <v>525</v>
      </c>
      <c r="E143" s="157"/>
      <c r="F143" s="230">
        <v>1.04</v>
      </c>
      <c r="G143" s="197"/>
      <c r="H143" s="232">
        <f>ROUND(VLOOKUP(D$72,mei_2014,3,FALSE)*tab!C28,0)</f>
        <v>123467</v>
      </c>
      <c r="I143" s="197"/>
      <c r="J143" s="176">
        <f>(F143*H143*tab!$C10)*$F$140</f>
        <v>0</v>
      </c>
      <c r="K143" s="176">
        <f>(F143*H143*tab!$D10)*$F$140</f>
        <v>183748.52808000002</v>
      </c>
      <c r="L143" s="176">
        <f t="shared" ref="L143:L146" si="7">J143+K143</f>
        <v>183748.52808000002</v>
      </c>
      <c r="M143" s="222"/>
      <c r="N143" s="133"/>
      <c r="O143" s="224">
        <v>1</v>
      </c>
      <c r="P143" s="230">
        <v>1.04</v>
      </c>
      <c r="Q143" s="197"/>
      <c r="R143" s="232">
        <f>ROUND(H143*tab!D28,0)</f>
        <v>123813</v>
      </c>
      <c r="S143" s="197"/>
      <c r="T143" s="176">
        <f>(P143*R143*tab!$C10)*$P$140</f>
        <v>0</v>
      </c>
      <c r="U143" s="176">
        <f>(P143*R143*tab!$D10)*$P$140</f>
        <v>183619.63152</v>
      </c>
      <c r="V143" s="176">
        <f t="shared" ref="V143:V146" si="8">T143+U143</f>
        <v>183619.63152</v>
      </c>
      <c r="W143" s="157"/>
      <c r="X143" s="134"/>
      <c r="AD143" s="117" t="s">
        <v>129</v>
      </c>
      <c r="AE143" s="117">
        <v>788</v>
      </c>
      <c r="AF143" s="107"/>
      <c r="AG143" s="107"/>
    </row>
    <row r="144" spans="2:34" ht="12" customHeight="1" x14ac:dyDescent="0.3">
      <c r="B144" s="131"/>
      <c r="C144" s="156">
        <v>2</v>
      </c>
      <c r="D144" s="157" t="s">
        <v>526</v>
      </c>
      <c r="E144" s="157"/>
      <c r="F144" s="230">
        <v>162.25</v>
      </c>
      <c r="G144" s="196"/>
      <c r="H144" s="232">
        <f>ROUND(VLOOKUP(D$72,mei_2014,4,FALSE)*tab!C29,0)</f>
        <v>29757</v>
      </c>
      <c r="I144" s="196"/>
      <c r="J144" s="176">
        <f>(F144*H144*tab!$C11)*$F$140</f>
        <v>3489031.2744787498</v>
      </c>
      <c r="K144" s="176">
        <f>(F144*H144*tab!D11)*$F$140</f>
        <v>3419941.5462712501</v>
      </c>
      <c r="L144" s="176">
        <f t="shared" si="7"/>
        <v>6908972.82075</v>
      </c>
      <c r="M144" s="222"/>
      <c r="N144" s="133"/>
      <c r="O144" s="224">
        <v>2</v>
      </c>
      <c r="P144" s="230">
        <v>162.25</v>
      </c>
      <c r="Q144" s="196"/>
      <c r="R144" s="232">
        <f>ROUND(H144*tab!D29,0)</f>
        <v>29629</v>
      </c>
      <c r="S144" s="196"/>
      <c r="T144" s="176">
        <f>(P144*R144*tab!$C11)*$P$140</f>
        <v>3461884.7296825</v>
      </c>
      <c r="U144" s="176">
        <f>(P144*R144*tab!$D11)*$P$140</f>
        <v>3393332.5568174995</v>
      </c>
      <c r="V144" s="176">
        <f t="shared" si="8"/>
        <v>6855217.2864999995</v>
      </c>
      <c r="W144" s="157"/>
      <c r="X144" s="134"/>
      <c r="AD144" s="117" t="s">
        <v>130</v>
      </c>
      <c r="AE144" s="117">
        <v>392</v>
      </c>
      <c r="AF144" s="107"/>
      <c r="AG144" s="107"/>
    </row>
    <row r="145" spans="2:40" ht="12" customHeight="1" x14ac:dyDescent="0.3">
      <c r="B145" s="131"/>
      <c r="C145" s="156">
        <v>3</v>
      </c>
      <c r="D145" s="157" t="s">
        <v>611</v>
      </c>
      <c r="E145" s="157"/>
      <c r="F145" s="230">
        <v>41.44</v>
      </c>
      <c r="G145" s="196"/>
      <c r="H145" s="232">
        <f>ROUND(VLOOKUP(D$72,mei_2014,5,FALSE)*tab!C30,0)</f>
        <v>11713</v>
      </c>
      <c r="I145" s="196"/>
      <c r="J145" s="176">
        <f>(F145*H145*tab!$C12)*$F$140</f>
        <v>399179.95136510395</v>
      </c>
      <c r="K145" s="176">
        <f>(F145*H145*tab!D12)*$F$140</f>
        <v>295408.444954896</v>
      </c>
      <c r="L145" s="176">
        <f t="shared" si="7"/>
        <v>694588.39631999994</v>
      </c>
      <c r="M145" s="222"/>
      <c r="N145" s="133"/>
      <c r="O145" s="224">
        <v>3</v>
      </c>
      <c r="P145" s="230">
        <v>41.44</v>
      </c>
      <c r="Q145" s="196"/>
      <c r="R145" s="232">
        <f>ROUND(H145*tab!D30,0)</f>
        <v>11795</v>
      </c>
      <c r="S145" s="196"/>
      <c r="T145" s="176">
        <f>(P145*R145*tab!$C12)*$P$140</f>
        <v>400569.99462255993</v>
      </c>
      <c r="U145" s="176">
        <f>(P145*R145*tab!$D12)*$P$140</f>
        <v>296437.13017743995</v>
      </c>
      <c r="V145" s="176">
        <f t="shared" si="8"/>
        <v>697007.12479999987</v>
      </c>
      <c r="W145" s="157"/>
      <c r="X145" s="134"/>
      <c r="AD145" s="117" t="s">
        <v>131</v>
      </c>
      <c r="AE145" s="117">
        <v>393</v>
      </c>
      <c r="AF145" s="107"/>
      <c r="AG145" s="107"/>
    </row>
    <row r="146" spans="2:40" ht="12" customHeight="1" x14ac:dyDescent="0.3">
      <c r="B146" s="131"/>
      <c r="C146" s="156">
        <v>4</v>
      </c>
      <c r="D146" s="157" t="s">
        <v>449</v>
      </c>
      <c r="E146" s="157"/>
      <c r="F146" s="230">
        <v>48.34</v>
      </c>
      <c r="G146" s="196"/>
      <c r="H146" s="232">
        <f>ROUND(VLOOKUP(D$72,mei_2014,6,FALSE)*tab!C31,0)</f>
        <v>6577</v>
      </c>
      <c r="I146" s="196"/>
      <c r="J146" s="176">
        <f>(F146*H146*tab!$C13)*$F$140</f>
        <v>332985.91899760207</v>
      </c>
      <c r="K146" s="176">
        <f>(F146*H146*tab!D13)*$F$140</f>
        <v>121975.03058239803</v>
      </c>
      <c r="L146" s="176">
        <f t="shared" si="7"/>
        <v>454960.94958000013</v>
      </c>
      <c r="M146" s="222"/>
      <c r="N146" s="133"/>
      <c r="O146" s="224">
        <v>4</v>
      </c>
      <c r="P146" s="230">
        <v>48.34</v>
      </c>
      <c r="Q146" s="196"/>
      <c r="R146" s="232">
        <f>ROUND(H146*tab!D31,0)</f>
        <v>6655</v>
      </c>
      <c r="S146" s="196"/>
      <c r="T146" s="176">
        <f>(P146*R146*tab!$C13)*$P$140</f>
        <v>335757.69794137997</v>
      </c>
      <c r="U146" s="176">
        <f>(P146*R146*tab!$D13)*$P$140</f>
        <v>122990.35225862</v>
      </c>
      <c r="V146" s="176">
        <f t="shared" si="8"/>
        <v>458748.05019999994</v>
      </c>
      <c r="W146" s="157"/>
      <c r="X146" s="134"/>
      <c r="AD146" s="117" t="s">
        <v>132</v>
      </c>
      <c r="AE146" s="117">
        <v>394</v>
      </c>
      <c r="AF146" s="107"/>
      <c r="AG146" s="107"/>
    </row>
    <row r="147" spans="2:40" ht="12" customHeight="1" x14ac:dyDescent="0.3">
      <c r="B147" s="131"/>
      <c r="C147" s="156"/>
      <c r="D147" s="287" t="s">
        <v>889</v>
      </c>
      <c r="E147" s="157"/>
      <c r="F147" s="230"/>
      <c r="G147" s="196"/>
      <c r="H147" s="232"/>
      <c r="I147" s="196"/>
      <c r="J147" s="176"/>
      <c r="K147" s="176"/>
      <c r="L147" s="176"/>
      <c r="M147" s="222"/>
      <c r="N147" s="133"/>
      <c r="O147" s="224"/>
      <c r="P147" s="230"/>
      <c r="Q147" s="196"/>
      <c r="R147" s="232"/>
      <c r="S147" s="196"/>
      <c r="T147" s="176"/>
      <c r="U147" s="176"/>
      <c r="V147" s="176"/>
      <c r="W147" s="157"/>
      <c r="X147" s="134"/>
      <c r="AD147" s="117" t="s">
        <v>133</v>
      </c>
      <c r="AE147" s="117">
        <v>1655</v>
      </c>
      <c r="AF147" s="107"/>
      <c r="AG147" s="107"/>
    </row>
    <row r="148" spans="2:40" ht="12" customHeight="1" x14ac:dyDescent="0.3">
      <c r="B148" s="131"/>
      <c r="C148" s="156"/>
      <c r="D148" s="287" t="s">
        <v>890</v>
      </c>
      <c r="E148" s="157"/>
      <c r="F148" s="230"/>
      <c r="G148" s="196"/>
      <c r="H148" s="232"/>
      <c r="I148" s="196"/>
      <c r="J148" s="176"/>
      <c r="K148" s="176"/>
      <c r="L148" s="176"/>
      <c r="M148" s="222"/>
      <c r="N148" s="133"/>
      <c r="O148" s="224"/>
      <c r="P148" s="230"/>
      <c r="Q148" s="196"/>
      <c r="R148" s="232"/>
      <c r="S148" s="196"/>
      <c r="T148" s="176"/>
      <c r="U148" s="176"/>
      <c r="V148" s="176"/>
      <c r="W148" s="157"/>
      <c r="X148" s="134"/>
      <c r="AD148" s="117" t="s">
        <v>134</v>
      </c>
      <c r="AE148" s="117">
        <v>160</v>
      </c>
      <c r="AF148" s="107"/>
      <c r="AG148" s="107"/>
    </row>
    <row r="149" spans="2:40" ht="12" customHeight="1" x14ac:dyDescent="0.3">
      <c r="B149" s="131"/>
      <c r="C149" s="156">
        <v>5</v>
      </c>
      <c r="D149" s="287" t="s">
        <v>528</v>
      </c>
      <c r="E149" s="157"/>
      <c r="F149" s="230">
        <v>1.67</v>
      </c>
      <c r="G149" s="196"/>
      <c r="H149" s="232">
        <f>ROUND(VLOOKUP(D$72,mei_2014,7,FALSE)*tab!C32,0)</f>
        <v>230966</v>
      </c>
      <c r="I149" s="196"/>
      <c r="J149" s="176">
        <f>(F149*H149*tab!$C14)*$F$140</f>
        <v>0</v>
      </c>
      <c r="K149" s="176">
        <f>(F149*H149*tab!D14)*$F$140</f>
        <v>551955.61781999993</v>
      </c>
      <c r="L149" s="176">
        <f t="shared" ref="L149:L160" si="9">J149+K149</f>
        <v>551955.61781999993</v>
      </c>
      <c r="M149" s="222"/>
      <c r="N149" s="133"/>
      <c r="O149" s="224">
        <v>5</v>
      </c>
      <c r="P149" s="230">
        <v>1.67</v>
      </c>
      <c r="Q149" s="196"/>
      <c r="R149" s="232">
        <f>ROUND(H149*tab!D32,0)</f>
        <v>231613</v>
      </c>
      <c r="S149" s="196"/>
      <c r="T149" s="176">
        <f>(P149*R149*tab!$C14)*$P$140</f>
        <v>0</v>
      </c>
      <c r="U149" s="176">
        <f>(P149*R149*tab!$D14)*$P$140</f>
        <v>551567.83045999997</v>
      </c>
      <c r="V149" s="176">
        <f t="shared" ref="V149:V160" si="10">T149+U149</f>
        <v>551567.83045999997</v>
      </c>
      <c r="W149" s="157"/>
      <c r="X149" s="134"/>
      <c r="AD149" s="117" t="s">
        <v>135</v>
      </c>
      <c r="AE149" s="117">
        <v>243</v>
      </c>
      <c r="AF149" s="107"/>
      <c r="AG149" s="107"/>
    </row>
    <row r="150" spans="2:40" ht="12" customHeight="1" x14ac:dyDescent="0.3">
      <c r="B150" s="131"/>
      <c r="C150" s="156">
        <v>6</v>
      </c>
      <c r="D150" s="157" t="s">
        <v>529</v>
      </c>
      <c r="E150" s="157"/>
      <c r="F150" s="230">
        <v>230.78</v>
      </c>
      <c r="G150" s="196"/>
      <c r="H150" s="232">
        <f>ROUND(VLOOKUP(D$72,mei_2014,8,FALSE)*tab!C33,0)</f>
        <v>8583</v>
      </c>
      <c r="I150" s="196"/>
      <c r="J150" s="176">
        <f>(+F150*H150*tab!$C15)*$F$140</f>
        <v>2790284.7167181363</v>
      </c>
      <c r="K150" s="176">
        <f>(F150*H150*tab!D15)*$F$140</f>
        <v>44218.246221863854</v>
      </c>
      <c r="L150" s="176">
        <f t="shared" si="9"/>
        <v>2834502.96294</v>
      </c>
      <c r="M150" s="222"/>
      <c r="N150" s="133"/>
      <c r="O150" s="224">
        <v>6</v>
      </c>
      <c r="P150" s="230">
        <v>230.78</v>
      </c>
      <c r="Q150" s="196"/>
      <c r="R150" s="232">
        <f>ROUND(H150*tab!D33,0)</f>
        <v>8579</v>
      </c>
      <c r="S150" s="196"/>
      <c r="T150" s="176">
        <f>(P150*R150*tab!C15)*$P$140</f>
        <v>2779239.4604661278</v>
      </c>
      <c r="U150" s="176">
        <f>(P150*R150*tab!$D15)*$P$140</f>
        <v>44043.209653871847</v>
      </c>
      <c r="V150" s="176">
        <f t="shared" si="10"/>
        <v>2823282.6701199999</v>
      </c>
      <c r="W150" s="157"/>
      <c r="X150" s="134"/>
      <c r="AD150" s="117" t="s">
        <v>136</v>
      </c>
      <c r="AE150" s="117">
        <v>523</v>
      </c>
      <c r="AF150" s="107"/>
      <c r="AG150" s="107"/>
    </row>
    <row r="151" spans="2:40" ht="12" customHeight="1" x14ac:dyDescent="0.3">
      <c r="B151" s="131"/>
      <c r="C151" s="156"/>
      <c r="D151" s="157" t="s">
        <v>530</v>
      </c>
      <c r="E151" s="157"/>
      <c r="F151" s="158"/>
      <c r="G151" s="199"/>
      <c r="H151" s="233">
        <f>SUM(H167:H168)</f>
        <v>0</v>
      </c>
      <c r="I151" s="199"/>
      <c r="J151" s="234">
        <f>(+F150*SUM(L167:L168)*tab!$C15)*$F$140</f>
        <v>0</v>
      </c>
      <c r="K151" s="234">
        <f>(F150*SUM(L167:L168)*tab!D15)*$F$140</f>
        <v>0</v>
      </c>
      <c r="L151" s="234">
        <f t="shared" si="9"/>
        <v>0</v>
      </c>
      <c r="M151" s="222"/>
      <c r="N151" s="133"/>
      <c r="O151" s="224"/>
      <c r="P151" s="158"/>
      <c r="Q151" s="199"/>
      <c r="R151" s="233">
        <f>SUM(R167:R168)</f>
        <v>0</v>
      </c>
      <c r="S151" s="199"/>
      <c r="T151" s="234">
        <f>(P150*SUM(V167:V168)*tab!C15)*$P$140</f>
        <v>0</v>
      </c>
      <c r="U151" s="234">
        <f>(P150*SUM(V167:V168)*tab!$D15)*$P$140</f>
        <v>0</v>
      </c>
      <c r="V151" s="234">
        <f t="shared" si="10"/>
        <v>0</v>
      </c>
      <c r="W151" s="157"/>
      <c r="X151" s="134"/>
      <c r="AD151" s="117" t="s">
        <v>137</v>
      </c>
      <c r="AE151" s="117">
        <v>17</v>
      </c>
      <c r="AF151" s="107"/>
      <c r="AG151" s="107"/>
    </row>
    <row r="152" spans="2:40" ht="12" customHeight="1" x14ac:dyDescent="0.3">
      <c r="B152" s="131"/>
      <c r="C152" s="156"/>
      <c r="D152" s="157" t="s">
        <v>531</v>
      </c>
      <c r="E152" s="157"/>
      <c r="F152" s="158"/>
      <c r="G152" s="199"/>
      <c r="H152" s="233">
        <f>SUM(H170:H173)</f>
        <v>0</v>
      </c>
      <c r="I152" s="199"/>
      <c r="J152" s="234">
        <f>(+F150*SUM(L170:L173)*tab!$C15)*$F$140</f>
        <v>0</v>
      </c>
      <c r="K152" s="234">
        <f>(F150*SUM(L170:L173)*tab!D15)*$F$140</f>
        <v>0</v>
      </c>
      <c r="L152" s="234">
        <f t="shared" si="9"/>
        <v>0</v>
      </c>
      <c r="M152" s="222"/>
      <c r="N152" s="133"/>
      <c r="O152" s="224"/>
      <c r="P152" s="158"/>
      <c r="Q152" s="199"/>
      <c r="R152" s="233">
        <f>SUM(R170:R173)</f>
        <v>0</v>
      </c>
      <c r="S152" s="199"/>
      <c r="T152" s="234">
        <f>(P150*SUM(V170:V173)*tab!C15)*$P$140</f>
        <v>0</v>
      </c>
      <c r="U152" s="234">
        <f>(P150*SUM(V170:V173)*tab!$D15)*$P$140</f>
        <v>0</v>
      </c>
      <c r="V152" s="234">
        <f t="shared" si="10"/>
        <v>0</v>
      </c>
      <c r="W152" s="157"/>
      <c r="X152" s="134"/>
      <c r="AD152" s="117" t="s">
        <v>138</v>
      </c>
      <c r="AE152" s="117">
        <v>395</v>
      </c>
      <c r="AF152" s="107"/>
      <c r="AG152" s="107"/>
    </row>
    <row r="153" spans="2:40" ht="12" customHeight="1" x14ac:dyDescent="0.3">
      <c r="B153" s="131"/>
      <c r="C153" s="156">
        <v>7</v>
      </c>
      <c r="D153" s="157" t="s">
        <v>480</v>
      </c>
      <c r="E153" s="157"/>
      <c r="F153" s="230">
        <v>362.38</v>
      </c>
      <c r="G153" s="196"/>
      <c r="H153" s="232">
        <f>ROUND(VLOOKUP(D$72,mei_2014,9,FALSE)*tab!C36,0)</f>
        <v>7446</v>
      </c>
      <c r="I153" s="196"/>
      <c r="J153" s="176">
        <f>((F153-25-9.31)*H153)*$F$140</f>
        <v>3495659.99382</v>
      </c>
      <c r="K153" s="176">
        <f>((F153-(F153-25-9.31))*H153)*$F$140</f>
        <v>365580.80406000005</v>
      </c>
      <c r="L153" s="176">
        <f t="shared" si="9"/>
        <v>3861240.79788</v>
      </c>
      <c r="M153" s="222"/>
      <c r="N153" s="133"/>
      <c r="O153" s="224">
        <v>7</v>
      </c>
      <c r="P153" s="230">
        <v>362.38</v>
      </c>
      <c r="Q153" s="196"/>
      <c r="R153" s="232">
        <f>ROUND(H153*tab!D36,0)</f>
        <v>7538</v>
      </c>
      <c r="S153" s="196"/>
      <c r="T153" s="176">
        <f>((P153-25-9.31)*R153)*$P$140</f>
        <v>3526486.1071600001</v>
      </c>
      <c r="U153" s="176">
        <f>((P153-(P153-25-9.31))*R153)*$P$140</f>
        <v>368804.64028000005</v>
      </c>
      <c r="V153" s="176">
        <f t="shared" si="10"/>
        <v>3895290.7474400001</v>
      </c>
      <c r="W153" s="157"/>
      <c r="X153" s="134"/>
      <c r="AD153" s="117" t="s">
        <v>139</v>
      </c>
      <c r="AE153" s="117">
        <v>72</v>
      </c>
      <c r="AF153" s="107"/>
      <c r="AG153" s="107"/>
      <c r="AN153" s="120"/>
    </row>
    <row r="154" spans="2:40" ht="12" customHeight="1" x14ac:dyDescent="0.3">
      <c r="B154" s="131"/>
      <c r="C154" s="156">
        <v>8</v>
      </c>
      <c r="D154" s="157" t="s">
        <v>532</v>
      </c>
      <c r="E154" s="157"/>
      <c r="F154" s="230">
        <v>220.56</v>
      </c>
      <c r="G154" s="196"/>
      <c r="H154" s="232">
        <f>ROUND(VLOOKUP(D$72,mei_2014,11,FALSE)*tab!C37,0)</f>
        <v>0</v>
      </c>
      <c r="I154" s="196"/>
      <c r="J154" s="176">
        <f>(F154*H154*tab!$C20)*$F$140</f>
        <v>0</v>
      </c>
      <c r="K154" s="176">
        <f>(F154*H154*tab!D20)*$F$140</f>
        <v>0</v>
      </c>
      <c r="L154" s="176">
        <f t="shared" si="9"/>
        <v>0</v>
      </c>
      <c r="M154" s="222"/>
      <c r="N154" s="133"/>
      <c r="O154" s="224">
        <v>8</v>
      </c>
      <c r="P154" s="230">
        <v>220.56</v>
      </c>
      <c r="Q154" s="196"/>
      <c r="R154" s="232">
        <f>ROUND(H154*tab!D37,0)</f>
        <v>0</v>
      </c>
      <c r="S154" s="196"/>
      <c r="T154" s="176">
        <f>(P154*R154*tab!$C20)*$P$140</f>
        <v>0</v>
      </c>
      <c r="U154" s="176">
        <f>(P154*R154*tab!$D20)*$P$140</f>
        <v>0</v>
      </c>
      <c r="V154" s="176">
        <f t="shared" si="10"/>
        <v>0</v>
      </c>
      <c r="W154" s="157"/>
      <c r="X154" s="134"/>
      <c r="AD154" s="117" t="s">
        <v>140</v>
      </c>
      <c r="AE154" s="117">
        <v>244</v>
      </c>
      <c r="AF154" s="107"/>
      <c r="AG154" s="107"/>
    </row>
    <row r="155" spans="2:40" ht="12" customHeight="1" x14ac:dyDescent="0.3">
      <c r="B155" s="131"/>
      <c r="C155" s="156">
        <v>9</v>
      </c>
      <c r="D155" s="157" t="s">
        <v>533</v>
      </c>
      <c r="E155" s="157"/>
      <c r="F155" s="230">
        <v>256.36</v>
      </c>
      <c r="G155" s="196"/>
      <c r="H155" s="232">
        <f>ROUND(VLOOKUP(D$72,mei_2014,10,FALSE)*tab!C38,0)</f>
        <v>0</v>
      </c>
      <c r="I155" s="196"/>
      <c r="J155" s="176">
        <f>(F155*H155*tab!$C19)*$F$140</f>
        <v>0</v>
      </c>
      <c r="K155" s="176">
        <f>(F155*H155*tab!D19)*$F$140</f>
        <v>0</v>
      </c>
      <c r="L155" s="176">
        <f t="shared" si="9"/>
        <v>0</v>
      </c>
      <c r="M155" s="222"/>
      <c r="N155" s="133"/>
      <c r="O155" s="224">
        <v>9</v>
      </c>
      <c r="P155" s="230">
        <v>256.36</v>
      </c>
      <c r="Q155" s="196"/>
      <c r="R155" s="232">
        <f>ROUND(H155*tab!D38,0)</f>
        <v>0</v>
      </c>
      <c r="S155" s="196"/>
      <c r="T155" s="176">
        <f>(P155*R155*tab!$C19)*$P$140</f>
        <v>0</v>
      </c>
      <c r="U155" s="176">
        <f>(P155*R155*tab!$D19)*$P$140</f>
        <v>0</v>
      </c>
      <c r="V155" s="176">
        <f t="shared" si="10"/>
        <v>0</v>
      </c>
      <c r="W155" s="157"/>
      <c r="X155" s="134"/>
      <c r="AD155" s="117" t="s">
        <v>141</v>
      </c>
      <c r="AE155" s="117">
        <v>396</v>
      </c>
      <c r="AF155" s="107"/>
      <c r="AG155" s="107"/>
    </row>
    <row r="156" spans="2:40" ht="12" customHeight="1" x14ac:dyDescent="0.3">
      <c r="B156" s="131"/>
      <c r="C156" s="156">
        <v>10</v>
      </c>
      <c r="D156" s="287" t="s">
        <v>456</v>
      </c>
      <c r="E156" s="157"/>
      <c r="F156" s="230">
        <v>8.59</v>
      </c>
      <c r="G156" s="196"/>
      <c r="H156" s="232">
        <f>ROUND(VLOOKUP(D$72,mei_2014,12,FALSE)*tab!C39,0)</f>
        <v>11441</v>
      </c>
      <c r="I156" s="196"/>
      <c r="J156" s="176">
        <f>(F156*H156*tab!$C21)*$F$140</f>
        <v>89768.016176787001</v>
      </c>
      <c r="K156" s="176">
        <f>(F156*H156*tab!D21)*$F$140</f>
        <v>50868.073713213009</v>
      </c>
      <c r="L156" s="176">
        <f t="shared" si="9"/>
        <v>140636.08989</v>
      </c>
      <c r="M156" s="222"/>
      <c r="N156" s="133"/>
      <c r="O156" s="224">
        <v>10</v>
      </c>
      <c r="P156" s="230">
        <v>8.59</v>
      </c>
      <c r="Q156" s="196"/>
      <c r="R156" s="232">
        <f>ROUND(H156*tab!D39,0)</f>
        <v>11626</v>
      </c>
      <c r="S156" s="196"/>
      <c r="T156" s="176">
        <f>(P156*R156*tab!$C21)*$P$140</f>
        <v>90900.830771971989</v>
      </c>
      <c r="U156" s="176">
        <f>(P156*R156*tab!$D21)*$P$140</f>
        <v>51509.996068027998</v>
      </c>
      <c r="V156" s="176">
        <f t="shared" si="10"/>
        <v>142410.82683999999</v>
      </c>
      <c r="W156" s="157"/>
      <c r="X156" s="134"/>
      <c r="AD156" s="117" t="s">
        <v>142</v>
      </c>
      <c r="AE156" s="117">
        <v>397</v>
      </c>
      <c r="AF156" s="107"/>
      <c r="AG156" s="107"/>
    </row>
    <row r="157" spans="2:40" ht="12" customHeight="1" x14ac:dyDescent="0.3">
      <c r="B157" s="131"/>
      <c r="C157" s="156">
        <v>11</v>
      </c>
      <c r="D157" s="287" t="s">
        <v>457</v>
      </c>
      <c r="E157" s="157"/>
      <c r="F157" s="230">
        <v>8.56</v>
      </c>
      <c r="G157" s="196"/>
      <c r="H157" s="232">
        <f>ROUND(VLOOKUP(D$72,mei_2014,13,FALSE)*tab!C40,0)</f>
        <v>814</v>
      </c>
      <c r="I157" s="196"/>
      <c r="J157" s="176">
        <f>(F157*H157*tab!$C22)*$F$140</f>
        <v>6364.4759212320005</v>
      </c>
      <c r="K157" s="176">
        <f>(F157*H157*tab!D22)*$F$140</f>
        <v>3606.5031187680006</v>
      </c>
      <c r="L157" s="176">
        <f t="shared" si="9"/>
        <v>9970.979040000002</v>
      </c>
      <c r="M157" s="222"/>
      <c r="N157" s="133"/>
      <c r="O157" s="224">
        <v>11</v>
      </c>
      <c r="P157" s="230">
        <v>8.56</v>
      </c>
      <c r="Q157" s="196"/>
      <c r="R157" s="232">
        <f>ROUND(H157*tab!D40,0)</f>
        <v>814</v>
      </c>
      <c r="S157" s="196"/>
      <c r="T157" s="176">
        <f>(P157*R157*tab!$C22)*$P$140</f>
        <v>6342.2380598720001</v>
      </c>
      <c r="U157" s="176">
        <f>(P157*R157*tab!$D22)*$P$140</f>
        <v>3593.9017801280002</v>
      </c>
      <c r="V157" s="176">
        <f t="shared" si="10"/>
        <v>9936.1398399999998</v>
      </c>
      <c r="W157" s="157"/>
      <c r="X157" s="134"/>
      <c r="AD157" s="117" t="s">
        <v>143</v>
      </c>
      <c r="AE157" s="117">
        <v>246</v>
      </c>
      <c r="AF157" s="107"/>
      <c r="AG157" s="107"/>
    </row>
    <row r="158" spans="2:40" ht="12" customHeight="1" x14ac:dyDescent="0.3">
      <c r="B158" s="131"/>
      <c r="C158" s="156">
        <v>12</v>
      </c>
      <c r="D158" s="287" t="s">
        <v>534</v>
      </c>
      <c r="E158" s="157"/>
      <c r="F158" s="230">
        <v>3.01</v>
      </c>
      <c r="G158" s="196"/>
      <c r="H158" s="232">
        <f>ROUND(VLOOKUP(D$72,mei_2014,14,FALSE)*tab!C41,0)</f>
        <v>105937</v>
      </c>
      <c r="I158" s="196"/>
      <c r="J158" s="176">
        <f>(F158*H158*tab!$C23)*$F$140</f>
        <v>284459.60156959796</v>
      </c>
      <c r="K158" s="176">
        <f>(F158*H158*tab!D23)*$F$140</f>
        <v>171843.89790040202</v>
      </c>
      <c r="L158" s="176">
        <f t="shared" si="9"/>
        <v>456303.49946999998</v>
      </c>
      <c r="M158" s="222"/>
      <c r="N158" s="133"/>
      <c r="O158" s="224">
        <v>12</v>
      </c>
      <c r="P158" s="230">
        <v>3.01</v>
      </c>
      <c r="Q158" s="196"/>
      <c r="R158" s="232">
        <f>ROUND(H158*tab!D41,0)</f>
        <v>107462</v>
      </c>
      <c r="S158" s="196"/>
      <c r="T158" s="176">
        <f>(P158*R158*tab!$C23)*$P$140</f>
        <v>287546.26982440794</v>
      </c>
      <c r="U158" s="176">
        <f>(P158*R158*tab!$D23)*$P$140</f>
        <v>173708.574295592</v>
      </c>
      <c r="V158" s="176">
        <f t="shared" si="10"/>
        <v>461254.84411999991</v>
      </c>
      <c r="W158" s="157"/>
      <c r="X158" s="134"/>
      <c r="AD158" s="117" t="s">
        <v>144</v>
      </c>
      <c r="AE158" s="117">
        <v>74</v>
      </c>
      <c r="AF158" s="107"/>
      <c r="AG158" s="107"/>
    </row>
    <row r="159" spans="2:40" ht="12" customHeight="1" x14ac:dyDescent="0.3">
      <c r="B159" s="131"/>
      <c r="C159" s="156">
        <v>13</v>
      </c>
      <c r="D159" s="287" t="s">
        <v>406</v>
      </c>
      <c r="E159" s="157"/>
      <c r="F159" s="230">
        <v>4422.1899999999996</v>
      </c>
      <c r="G159" s="196"/>
      <c r="H159" s="232">
        <f>ROUND(VLOOKUP(D$72,mei_2014,15,FALSE)*tab!C42,0)</f>
        <v>5</v>
      </c>
      <c r="I159" s="196"/>
      <c r="J159" s="176">
        <f>(F159*H159*tab!$C24)*$F$140</f>
        <v>13184.708629815001</v>
      </c>
      <c r="K159" s="176">
        <f>(F159*H159*tab!D24)*$F$140</f>
        <v>18456.060820184997</v>
      </c>
      <c r="L159" s="176">
        <f t="shared" si="9"/>
        <v>31640.76945</v>
      </c>
      <c r="M159" s="222"/>
      <c r="N159" s="133"/>
      <c r="O159" s="224">
        <v>13</v>
      </c>
      <c r="P159" s="230">
        <v>4422.1899999999996</v>
      </c>
      <c r="Q159" s="196"/>
      <c r="R159" s="232">
        <f>ROUND(H159*tab!D42,0)</f>
        <v>5</v>
      </c>
      <c r="S159" s="196"/>
      <c r="T159" s="176">
        <f>(P159*R159*tab!$C24)*$P$140</f>
        <v>13138.640465489998</v>
      </c>
      <c r="U159" s="176">
        <f>(P159*R159*tab!$D24)*$P$140</f>
        <v>18391.574234509997</v>
      </c>
      <c r="V159" s="176">
        <f t="shared" si="10"/>
        <v>31530.214699999997</v>
      </c>
      <c r="W159" s="157"/>
      <c r="X159" s="134"/>
      <c r="AD159" s="117" t="s">
        <v>145</v>
      </c>
      <c r="AE159" s="117">
        <v>398</v>
      </c>
      <c r="AF159" s="107"/>
      <c r="AG159" s="107"/>
    </row>
    <row r="160" spans="2:40" ht="12" customHeight="1" x14ac:dyDescent="0.3">
      <c r="B160" s="131"/>
      <c r="C160" s="156"/>
      <c r="D160" s="287" t="s">
        <v>891</v>
      </c>
      <c r="E160" s="157"/>
      <c r="F160" s="230">
        <v>63188.2</v>
      </c>
      <c r="G160" s="196"/>
      <c r="H160" s="232">
        <f>IF(OR(D9="Amsterdam",D9="Nederland"),1,0)</f>
        <v>0</v>
      </c>
      <c r="I160" s="196"/>
      <c r="J160" s="176">
        <v>0</v>
      </c>
      <c r="K160" s="176">
        <f>+F160*H160*F140</f>
        <v>0</v>
      </c>
      <c r="L160" s="176">
        <f t="shared" si="9"/>
        <v>0</v>
      </c>
      <c r="M160" s="222"/>
      <c r="N160" s="133"/>
      <c r="O160" s="224"/>
      <c r="P160" s="230">
        <v>63188.2</v>
      </c>
      <c r="Q160" s="196"/>
      <c r="R160" s="232">
        <f>IF(OR(D9="Amsterdam",D9="Nederland"),1,0)</f>
        <v>0</v>
      </c>
      <c r="S160" s="196"/>
      <c r="T160" s="176">
        <v>0</v>
      </c>
      <c r="U160" s="176">
        <f>+P160*R160*P140</f>
        <v>0</v>
      </c>
      <c r="V160" s="176">
        <f t="shared" si="10"/>
        <v>0</v>
      </c>
      <c r="W160" s="157"/>
      <c r="X160" s="134"/>
      <c r="AD160" s="117" t="s">
        <v>146</v>
      </c>
      <c r="AE160" s="117">
        <v>917</v>
      </c>
      <c r="AF160" s="107"/>
      <c r="AG160" s="107"/>
    </row>
    <row r="161" spans="2:34" ht="12" customHeight="1" x14ac:dyDescent="0.3">
      <c r="B161" s="131"/>
      <c r="C161" s="156"/>
      <c r="D161" s="157"/>
      <c r="E161" s="157"/>
      <c r="F161" s="196"/>
      <c r="G161" s="197"/>
      <c r="H161" s="200"/>
      <c r="I161" s="197"/>
      <c r="J161" s="198"/>
      <c r="K161" s="198"/>
      <c r="L161" s="198"/>
      <c r="M161" s="222"/>
      <c r="N161" s="133"/>
      <c r="O161" s="224"/>
      <c r="P161" s="196"/>
      <c r="Q161" s="197"/>
      <c r="R161" s="201"/>
      <c r="S161" s="197"/>
      <c r="T161" s="198"/>
      <c r="U161" s="198"/>
      <c r="V161" s="198"/>
      <c r="W161" s="157"/>
      <c r="X161" s="134"/>
      <c r="AD161" s="117" t="s">
        <v>147</v>
      </c>
      <c r="AE161" s="117">
        <v>1658</v>
      </c>
      <c r="AF161" s="107"/>
      <c r="AG161" s="107"/>
    </row>
    <row r="162" spans="2:34" s="115" customFormat="1" ht="12" customHeight="1" x14ac:dyDescent="0.3">
      <c r="B162" s="140"/>
      <c r="C162" s="158"/>
      <c r="D162" s="152" t="s">
        <v>535</v>
      </c>
      <c r="E162" s="152"/>
      <c r="F162" s="158"/>
      <c r="G162" s="158"/>
      <c r="H162" s="158"/>
      <c r="I162" s="158"/>
      <c r="J162" s="185">
        <f>SUM(J143:J150)+SUM(J153:J159)</f>
        <v>10900918.657677025</v>
      </c>
      <c r="K162" s="185">
        <f>SUM(K143:K150)+SUM(K153:K159)</f>
        <v>5227602.7535429755</v>
      </c>
      <c r="L162" s="185">
        <f>SUM(L143:L150)+SUM(L153:L160)</f>
        <v>16128521.411219999</v>
      </c>
      <c r="M162" s="223"/>
      <c r="N162" s="193"/>
      <c r="O162" s="225"/>
      <c r="P162" s="195"/>
      <c r="Q162" s="158"/>
      <c r="R162" s="195"/>
      <c r="S162" s="158"/>
      <c r="T162" s="185">
        <f>SUM(T143:T150)+SUM(T153:T160)</f>
        <v>10901865.968994308</v>
      </c>
      <c r="U162" s="185">
        <f t="shared" ref="U162:V162" si="11">SUM(U143:U150)+SUM(U153:U160)</f>
        <v>5207999.3975456888</v>
      </c>
      <c r="V162" s="185">
        <f t="shared" si="11"/>
        <v>16109865.366540002</v>
      </c>
      <c r="W162" s="152"/>
      <c r="X162" s="143"/>
      <c r="AD162" s="117" t="s">
        <v>148</v>
      </c>
      <c r="AE162" s="117">
        <v>399</v>
      </c>
      <c r="AH162" s="107"/>
    </row>
    <row r="163" spans="2:34" ht="12" customHeight="1" x14ac:dyDescent="0.3">
      <c r="B163" s="131"/>
      <c r="C163" s="156"/>
      <c r="D163" s="178"/>
      <c r="E163" s="178"/>
      <c r="F163" s="179"/>
      <c r="G163" s="179"/>
      <c r="H163" s="179"/>
      <c r="I163" s="179"/>
      <c r="J163" s="226"/>
      <c r="K163" s="226"/>
      <c r="L163" s="226"/>
      <c r="M163" s="222"/>
      <c r="N163" s="133"/>
      <c r="O163" s="224"/>
      <c r="P163" s="156"/>
      <c r="Q163" s="156"/>
      <c r="R163" s="156"/>
      <c r="S163" s="156"/>
      <c r="T163" s="156"/>
      <c r="U163" s="156"/>
      <c r="V163" s="156"/>
      <c r="W163" s="157"/>
      <c r="X163" s="134"/>
      <c r="AD163" s="117" t="s">
        <v>149</v>
      </c>
      <c r="AE163" s="117">
        <v>163</v>
      </c>
      <c r="AF163" s="107"/>
      <c r="AG163" s="107"/>
    </row>
    <row r="164" spans="2:34" ht="12" customHeight="1" x14ac:dyDescent="0.3">
      <c r="B164" s="131"/>
      <c r="C164" s="156"/>
      <c r="D164" s="172"/>
      <c r="E164" s="172"/>
      <c r="F164" s="171"/>
      <c r="G164" s="171"/>
      <c r="H164" s="171"/>
      <c r="I164" s="171"/>
      <c r="J164" s="171"/>
      <c r="K164" s="173"/>
      <c r="L164" s="173"/>
      <c r="M164" s="222"/>
      <c r="N164" s="133"/>
      <c r="O164" s="224"/>
      <c r="P164" s="157"/>
      <c r="Q164" s="156"/>
      <c r="R164" s="157"/>
      <c r="S164" s="156"/>
      <c r="T164" s="160"/>
      <c r="U164" s="160"/>
      <c r="V164" s="156"/>
      <c r="W164" s="157"/>
      <c r="X164" s="134"/>
      <c r="AD164" s="117" t="s">
        <v>150</v>
      </c>
      <c r="AE164" s="117">
        <v>530</v>
      </c>
      <c r="AF164" s="107"/>
      <c r="AG164" s="107"/>
    </row>
    <row r="165" spans="2:34" ht="12" customHeight="1" x14ac:dyDescent="0.3">
      <c r="B165" s="131"/>
      <c r="C165" s="156"/>
      <c r="D165" s="166" t="s">
        <v>580</v>
      </c>
      <c r="E165" s="238"/>
      <c r="F165" s="238"/>
      <c r="G165" s="239"/>
      <c r="H165" s="239" t="s">
        <v>536</v>
      </c>
      <c r="I165" s="239"/>
      <c r="J165" s="239" t="s">
        <v>537</v>
      </c>
      <c r="K165" s="239" t="s">
        <v>584</v>
      </c>
      <c r="L165" s="240" t="s">
        <v>585</v>
      </c>
      <c r="M165" s="241"/>
      <c r="N165" s="133"/>
      <c r="O165" s="242"/>
      <c r="P165" s="238"/>
      <c r="Q165" s="239"/>
      <c r="R165" s="239" t="s">
        <v>536</v>
      </c>
      <c r="S165" s="239"/>
      <c r="T165" s="239" t="s">
        <v>537</v>
      </c>
      <c r="U165" s="239" t="s">
        <v>584</v>
      </c>
      <c r="V165" s="240" t="s">
        <v>585</v>
      </c>
      <c r="W165" s="157"/>
      <c r="X165" s="134"/>
      <c r="AD165" s="117" t="s">
        <v>151</v>
      </c>
      <c r="AE165" s="117">
        <v>794</v>
      </c>
      <c r="AF165" s="107"/>
      <c r="AG165" s="107"/>
    </row>
    <row r="166" spans="2:34" ht="12" customHeight="1" x14ac:dyDescent="0.3">
      <c r="B166" s="131"/>
      <c r="C166" s="156"/>
      <c r="D166" s="152"/>
      <c r="E166" s="152"/>
      <c r="F166" s="157"/>
      <c r="G166" s="158"/>
      <c r="H166" s="158"/>
      <c r="I166" s="158"/>
      <c r="J166" s="156"/>
      <c r="K166" s="156"/>
      <c r="L166" s="156"/>
      <c r="M166" s="223"/>
      <c r="N166" s="193"/>
      <c r="O166" s="225"/>
      <c r="P166" s="157"/>
      <c r="Q166" s="158"/>
      <c r="R166" s="158"/>
      <c r="S166" s="158"/>
      <c r="T166" s="156"/>
      <c r="U166" s="156"/>
      <c r="V166" s="156"/>
      <c r="W166" s="157"/>
      <c r="X166" s="134"/>
      <c r="AD166" s="117" t="s">
        <v>152</v>
      </c>
      <c r="AE166" s="117">
        <v>531</v>
      </c>
      <c r="AF166" s="107"/>
      <c r="AG166" s="107"/>
    </row>
    <row r="167" spans="2:34" ht="12" customHeight="1" x14ac:dyDescent="0.3">
      <c r="B167" s="131"/>
      <c r="C167" s="156"/>
      <c r="D167" s="157" t="s">
        <v>582</v>
      </c>
      <c r="E167" s="157"/>
      <c r="F167" s="157"/>
      <c r="G167" s="156"/>
      <c r="H167" s="220">
        <v>0</v>
      </c>
      <c r="I167" s="156"/>
      <c r="J167" s="235">
        <v>1.98</v>
      </c>
      <c r="K167" s="236">
        <v>1</v>
      </c>
      <c r="L167" s="237">
        <f>+H167*J167*K167</f>
        <v>0</v>
      </c>
      <c r="M167" s="222"/>
      <c r="N167" s="133"/>
      <c r="O167" s="224"/>
      <c r="P167" s="204" t="s">
        <v>586</v>
      </c>
      <c r="Q167" s="156"/>
      <c r="R167" s="221">
        <f>H167</f>
        <v>0</v>
      </c>
      <c r="S167" s="156"/>
      <c r="T167" s="235">
        <v>1.98</v>
      </c>
      <c r="U167" s="236">
        <v>1</v>
      </c>
      <c r="V167" s="237">
        <f>+R167*T167*U167</f>
        <v>0</v>
      </c>
      <c r="W167" s="157"/>
      <c r="X167" s="134"/>
      <c r="AD167" s="117" t="s">
        <v>404</v>
      </c>
      <c r="AE167" s="117">
        <v>164</v>
      </c>
      <c r="AF167" s="107"/>
      <c r="AG167" s="107"/>
    </row>
    <row r="168" spans="2:34" ht="12" customHeight="1" x14ac:dyDescent="0.3">
      <c r="B168" s="131"/>
      <c r="C168" s="156"/>
      <c r="D168" s="157" t="s">
        <v>581</v>
      </c>
      <c r="E168" s="157"/>
      <c r="F168" s="157"/>
      <c r="G168" s="156"/>
      <c r="H168" s="220">
        <v>0</v>
      </c>
      <c r="I168" s="156"/>
      <c r="J168" s="235">
        <v>1.98</v>
      </c>
      <c r="K168" s="236">
        <v>1</v>
      </c>
      <c r="L168" s="237">
        <f>+H168*J168*K168</f>
        <v>0</v>
      </c>
      <c r="M168" s="222"/>
      <c r="N168" s="133"/>
      <c r="O168" s="224"/>
      <c r="P168" s="204" t="s">
        <v>587</v>
      </c>
      <c r="Q168" s="156"/>
      <c r="R168" s="221">
        <f>H168</f>
        <v>0</v>
      </c>
      <c r="S168" s="156"/>
      <c r="T168" s="235">
        <v>1.98</v>
      </c>
      <c r="U168" s="236">
        <v>1</v>
      </c>
      <c r="V168" s="237">
        <f>+R168*T168*U168</f>
        <v>0</v>
      </c>
      <c r="W168" s="157"/>
      <c r="X168" s="134"/>
      <c r="AD168" s="117" t="s">
        <v>153</v>
      </c>
      <c r="AE168" s="117">
        <v>63</v>
      </c>
      <c r="AF168" s="107"/>
      <c r="AG168" s="107"/>
    </row>
    <row r="169" spans="2:34" ht="12" customHeight="1" x14ac:dyDescent="0.3">
      <c r="B169" s="131"/>
      <c r="C169" s="156"/>
      <c r="D169" s="157"/>
      <c r="E169" s="157"/>
      <c r="F169" s="157"/>
      <c r="G169" s="156"/>
      <c r="H169" s="156"/>
      <c r="I169" s="156"/>
      <c r="J169" s="156"/>
      <c r="K169" s="202"/>
      <c r="L169" s="203"/>
      <c r="M169" s="222"/>
      <c r="N169" s="133"/>
      <c r="O169" s="224"/>
      <c r="P169" s="204"/>
      <c r="Q169" s="156"/>
      <c r="R169" s="156"/>
      <c r="S169" s="156"/>
      <c r="T169" s="156"/>
      <c r="U169" s="202"/>
      <c r="V169" s="203"/>
      <c r="W169" s="157"/>
      <c r="X169" s="134"/>
      <c r="AD169" s="117" t="s">
        <v>154</v>
      </c>
      <c r="AE169" s="117">
        <v>252</v>
      </c>
      <c r="AF169" s="107"/>
      <c r="AG169" s="107"/>
    </row>
    <row r="170" spans="2:34" ht="12" customHeight="1" x14ac:dyDescent="0.3">
      <c r="B170" s="131"/>
      <c r="C170" s="156"/>
      <c r="D170" s="157" t="s">
        <v>538</v>
      </c>
      <c r="E170" s="157"/>
      <c r="F170" s="157"/>
      <c r="G170" s="156"/>
      <c r="H170" s="220">
        <v>0</v>
      </c>
      <c r="I170" s="156"/>
      <c r="J170" s="235">
        <v>3.46</v>
      </c>
      <c r="K170" s="236">
        <v>1</v>
      </c>
      <c r="L170" s="237">
        <f>+H170*J170*K170</f>
        <v>0</v>
      </c>
      <c r="M170" s="222"/>
      <c r="N170" s="133"/>
      <c r="O170" s="224"/>
      <c r="P170" s="204" t="s">
        <v>588</v>
      </c>
      <c r="Q170" s="156"/>
      <c r="R170" s="221">
        <f>H170</f>
        <v>0</v>
      </c>
      <c r="S170" s="156"/>
      <c r="T170" s="235">
        <v>3.46</v>
      </c>
      <c r="U170" s="236">
        <v>1</v>
      </c>
      <c r="V170" s="237">
        <f>+R170*T170*U170</f>
        <v>0</v>
      </c>
      <c r="W170" s="157"/>
      <c r="X170" s="134"/>
      <c r="AD170" s="117" t="s">
        <v>155</v>
      </c>
      <c r="AE170" s="117">
        <v>797</v>
      </c>
      <c r="AF170" s="107"/>
      <c r="AG170" s="107"/>
    </row>
    <row r="171" spans="2:34" ht="12" customHeight="1" x14ac:dyDescent="0.3">
      <c r="B171" s="131"/>
      <c r="C171" s="156"/>
      <c r="D171" s="157" t="s">
        <v>539</v>
      </c>
      <c r="E171" s="157"/>
      <c r="F171" s="157"/>
      <c r="G171" s="156"/>
      <c r="H171" s="220">
        <v>0</v>
      </c>
      <c r="I171" s="156"/>
      <c r="J171" s="235">
        <v>3.46</v>
      </c>
      <c r="K171" s="236">
        <v>4.3</v>
      </c>
      <c r="L171" s="237">
        <f>+H171*J171*K171</f>
        <v>0</v>
      </c>
      <c r="M171" s="222"/>
      <c r="N171" s="133"/>
      <c r="O171" s="224"/>
      <c r="P171" s="204" t="s">
        <v>589</v>
      </c>
      <c r="Q171" s="156"/>
      <c r="R171" s="221">
        <f>H171</f>
        <v>0</v>
      </c>
      <c r="S171" s="156"/>
      <c r="T171" s="235">
        <v>3.46</v>
      </c>
      <c r="U171" s="236">
        <v>4.3</v>
      </c>
      <c r="V171" s="237">
        <f>+R171*T171*U171</f>
        <v>0</v>
      </c>
      <c r="W171" s="157"/>
      <c r="X171" s="134"/>
      <c r="AD171" s="117" t="s">
        <v>156</v>
      </c>
      <c r="AE171" s="117">
        <v>534</v>
      </c>
      <c r="AF171" s="107"/>
      <c r="AG171" s="107"/>
    </row>
    <row r="172" spans="2:34" ht="12" customHeight="1" x14ac:dyDescent="0.3">
      <c r="B172" s="131"/>
      <c r="C172" s="156"/>
      <c r="D172" s="157" t="s">
        <v>540</v>
      </c>
      <c r="E172" s="157"/>
      <c r="F172" s="157"/>
      <c r="G172" s="156"/>
      <c r="H172" s="220">
        <v>0</v>
      </c>
      <c r="I172" s="156"/>
      <c r="J172" s="235">
        <v>3.46</v>
      </c>
      <c r="K172" s="236">
        <v>2.86</v>
      </c>
      <c r="L172" s="237">
        <f>+H172*J172*K172</f>
        <v>0</v>
      </c>
      <c r="M172" s="222"/>
      <c r="N172" s="133"/>
      <c r="O172" s="224"/>
      <c r="P172" s="204" t="s">
        <v>590</v>
      </c>
      <c r="Q172" s="156"/>
      <c r="R172" s="221">
        <f>H172</f>
        <v>0</v>
      </c>
      <c r="S172" s="156"/>
      <c r="T172" s="235">
        <v>3.46</v>
      </c>
      <c r="U172" s="236">
        <v>2.86</v>
      </c>
      <c r="V172" s="237">
        <f>+R172*T172*U172</f>
        <v>0</v>
      </c>
      <c r="W172" s="157"/>
      <c r="X172" s="134"/>
      <c r="AD172" s="117" t="s">
        <v>157</v>
      </c>
      <c r="AE172" s="117">
        <v>798</v>
      </c>
      <c r="AF172" s="107"/>
      <c r="AG172" s="107"/>
    </row>
    <row r="173" spans="2:34" ht="12" customHeight="1" x14ac:dyDescent="0.3">
      <c r="B173" s="131"/>
      <c r="C173" s="156"/>
      <c r="D173" s="157" t="s">
        <v>541</v>
      </c>
      <c r="E173" s="157"/>
      <c r="F173" s="157"/>
      <c r="G173" s="156"/>
      <c r="H173" s="220">
        <v>0</v>
      </c>
      <c r="I173" s="156"/>
      <c r="J173" s="235">
        <v>3.46</v>
      </c>
      <c r="K173" s="236">
        <v>1.43</v>
      </c>
      <c r="L173" s="237">
        <f>+H173*J173*K173</f>
        <v>0</v>
      </c>
      <c r="M173" s="222"/>
      <c r="N173" s="133"/>
      <c r="O173" s="224"/>
      <c r="P173" s="204" t="s">
        <v>591</v>
      </c>
      <c r="Q173" s="156"/>
      <c r="R173" s="221">
        <f>H173</f>
        <v>0</v>
      </c>
      <c r="S173" s="156"/>
      <c r="T173" s="235">
        <v>3.46</v>
      </c>
      <c r="U173" s="236">
        <v>1.43</v>
      </c>
      <c r="V173" s="237">
        <f>+R173*T173*U173</f>
        <v>0</v>
      </c>
      <c r="W173" s="157"/>
      <c r="X173" s="134"/>
      <c r="AD173" s="117" t="s">
        <v>158</v>
      </c>
      <c r="AE173" s="117">
        <v>402</v>
      </c>
      <c r="AF173" s="107"/>
      <c r="AG173" s="107"/>
    </row>
    <row r="174" spans="2:34" ht="12" customHeight="1" x14ac:dyDescent="0.3">
      <c r="B174" s="131"/>
      <c r="C174" s="156"/>
      <c r="D174" s="157"/>
      <c r="E174" s="157"/>
      <c r="F174" s="205"/>
      <c r="G174" s="156"/>
      <c r="H174" s="251">
        <f>SUM(H167:H173)</f>
        <v>0</v>
      </c>
      <c r="I174" s="252"/>
      <c r="J174" s="253"/>
      <c r="K174" s="254"/>
      <c r="L174" s="246" t="str">
        <f>IF(OR((SUM(L167:L173))&lt;0.95*H150,(SUM(L167:L173))&gt;1.05*H150),B206,"")</f>
        <v>groot verschil met gegevens H148 over aantal leerlingen</v>
      </c>
      <c r="M174" s="222"/>
      <c r="N174" s="133"/>
      <c r="O174" s="224"/>
      <c r="P174" s="206"/>
      <c r="Q174" s="156"/>
      <c r="R174" s="255">
        <f>SUM(R167:R173)</f>
        <v>0</v>
      </c>
      <c r="S174" s="251"/>
      <c r="T174" s="251"/>
      <c r="U174" s="254"/>
      <c r="V174" s="247" t="str">
        <f>IF(OR((SUM(V167:V173))&lt;0.95*R150,(SUM(V167:V173))&gt;1.05*R150),B207,"")</f>
        <v>groot verschil met gegevens R148 over aantal leerlingen</v>
      </c>
      <c r="W174" s="157"/>
      <c r="X174" s="134"/>
      <c r="AD174" s="117" t="s">
        <v>159</v>
      </c>
      <c r="AE174" s="117">
        <v>1735</v>
      </c>
      <c r="AF174" s="107"/>
      <c r="AG174" s="107"/>
    </row>
    <row r="175" spans="2:34" ht="12" customHeight="1" thickBot="1" x14ac:dyDescent="0.35">
      <c r="B175" s="131"/>
      <c r="C175" s="156"/>
      <c r="D175" s="181"/>
      <c r="E175" s="181"/>
      <c r="F175" s="182"/>
      <c r="G175" s="182"/>
      <c r="H175" s="182"/>
      <c r="I175" s="182"/>
      <c r="J175" s="228"/>
      <c r="K175" s="228"/>
      <c r="L175" s="228"/>
      <c r="M175" s="222"/>
      <c r="N175" s="133"/>
      <c r="O175" s="224"/>
      <c r="P175" s="182"/>
      <c r="Q175" s="182"/>
      <c r="R175" s="182"/>
      <c r="S175" s="182"/>
      <c r="T175" s="182"/>
      <c r="U175" s="182"/>
      <c r="V175" s="182"/>
      <c r="W175" s="157"/>
      <c r="X175" s="134"/>
      <c r="AD175" s="117" t="s">
        <v>620</v>
      </c>
      <c r="AE175" s="117">
        <v>1911</v>
      </c>
      <c r="AF175" s="107"/>
      <c r="AG175" s="107"/>
    </row>
    <row r="176" spans="2:34" ht="12" customHeight="1" thickTop="1" x14ac:dyDescent="0.3">
      <c r="B176" s="131"/>
      <c r="C176" s="156"/>
      <c r="D176" s="172"/>
      <c r="E176" s="172"/>
      <c r="F176" s="171"/>
      <c r="G176" s="171"/>
      <c r="H176" s="171"/>
      <c r="I176" s="171"/>
      <c r="J176" s="227"/>
      <c r="K176" s="227"/>
      <c r="L176" s="227"/>
      <c r="M176" s="222"/>
      <c r="N176" s="133"/>
      <c r="O176" s="224"/>
      <c r="P176" s="171"/>
      <c r="Q176" s="171"/>
      <c r="R176" s="171"/>
      <c r="S176" s="171"/>
      <c r="T176" s="171"/>
      <c r="U176" s="171"/>
      <c r="V176" s="171"/>
      <c r="W176" s="157"/>
      <c r="X176" s="134"/>
      <c r="AD176" s="117" t="s">
        <v>160</v>
      </c>
      <c r="AE176" s="117">
        <v>118</v>
      </c>
      <c r="AF176" s="107"/>
      <c r="AG176" s="107"/>
    </row>
    <row r="177" spans="2:34" ht="12" customHeight="1" x14ac:dyDescent="0.3">
      <c r="B177" s="131"/>
      <c r="C177" s="156"/>
      <c r="D177" s="152" t="s">
        <v>542</v>
      </c>
      <c r="E177" s="157"/>
      <c r="F177" s="156"/>
      <c r="G177" s="156"/>
      <c r="H177" s="156"/>
      <c r="I177" s="156"/>
      <c r="J177" s="207"/>
      <c r="K177" s="207"/>
      <c r="L177" s="207"/>
      <c r="M177" s="222"/>
      <c r="N177" s="133"/>
      <c r="O177" s="224"/>
      <c r="P177" s="156"/>
      <c r="Q177" s="156"/>
      <c r="R177" s="156"/>
      <c r="S177" s="156"/>
      <c r="T177" s="156"/>
      <c r="U177" s="156"/>
      <c r="V177" s="156"/>
      <c r="W177" s="157"/>
      <c r="X177" s="134"/>
      <c r="AD177" s="117" t="s">
        <v>161</v>
      </c>
      <c r="AE177" s="117">
        <v>18</v>
      </c>
      <c r="AF177" s="107"/>
      <c r="AG177" s="107"/>
    </row>
    <row r="178" spans="2:34" ht="12" customHeight="1" x14ac:dyDescent="0.3">
      <c r="B178" s="131"/>
      <c r="C178" s="156"/>
      <c r="D178" s="157" t="s">
        <v>530</v>
      </c>
      <c r="E178" s="157"/>
      <c r="F178" s="156"/>
      <c r="G178" s="156"/>
      <c r="H178" s="207"/>
      <c r="I178" s="156"/>
      <c r="J178" s="176">
        <f>+J151</f>
        <v>0</v>
      </c>
      <c r="K178" s="176">
        <f>+K151</f>
        <v>0</v>
      </c>
      <c r="L178" s="176">
        <f>SUM(J178:K178)</f>
        <v>0</v>
      </c>
      <c r="M178" s="222"/>
      <c r="N178" s="133"/>
      <c r="O178" s="224"/>
      <c r="P178" s="157"/>
      <c r="Q178" s="156"/>
      <c r="R178" s="157"/>
      <c r="S178" s="156"/>
      <c r="T178" s="176">
        <f>+T151</f>
        <v>0</v>
      </c>
      <c r="U178" s="176">
        <f>+U151</f>
        <v>0</v>
      </c>
      <c r="V178" s="176">
        <f>SUM(T178:U178)</f>
        <v>0</v>
      </c>
      <c r="W178" s="157"/>
      <c r="X178" s="134"/>
      <c r="AD178" s="117" t="s">
        <v>162</v>
      </c>
      <c r="AE178" s="117">
        <v>405</v>
      </c>
      <c r="AF178" s="107"/>
      <c r="AG178" s="107"/>
    </row>
    <row r="179" spans="2:34" ht="12" customHeight="1" x14ac:dyDescent="0.3">
      <c r="B179" s="131"/>
      <c r="C179" s="156"/>
      <c r="D179" s="157" t="s">
        <v>531</v>
      </c>
      <c r="E179" s="157"/>
      <c r="F179" s="156"/>
      <c r="G179" s="156"/>
      <c r="H179" s="207"/>
      <c r="I179" s="156"/>
      <c r="J179" s="176">
        <f>+J152</f>
        <v>0</v>
      </c>
      <c r="K179" s="176">
        <f>+K152</f>
        <v>0</v>
      </c>
      <c r="L179" s="176">
        <f>SUM(J179:K179)</f>
        <v>0</v>
      </c>
      <c r="M179" s="222"/>
      <c r="N179" s="133"/>
      <c r="O179" s="224"/>
      <c r="P179" s="157"/>
      <c r="Q179" s="156"/>
      <c r="R179" s="157"/>
      <c r="S179" s="156"/>
      <c r="T179" s="176">
        <f>+T152</f>
        <v>0</v>
      </c>
      <c r="U179" s="176">
        <f>+U152</f>
        <v>0</v>
      </c>
      <c r="V179" s="176">
        <f>SUM(T179:U179)</f>
        <v>0</v>
      </c>
      <c r="W179" s="157"/>
      <c r="X179" s="134"/>
      <c r="AD179" s="117" t="s">
        <v>163</v>
      </c>
      <c r="AE179" s="117">
        <v>1507</v>
      </c>
      <c r="AF179" s="107"/>
      <c r="AG179" s="107"/>
    </row>
    <row r="180" spans="2:34" s="115" customFormat="1" ht="12" customHeight="1" x14ac:dyDescent="0.3">
      <c r="B180" s="140"/>
      <c r="C180" s="158"/>
      <c r="D180" s="152"/>
      <c r="E180" s="152"/>
      <c r="F180" s="158"/>
      <c r="G180" s="158"/>
      <c r="H180" s="208"/>
      <c r="I180" s="158"/>
      <c r="J180" s="185">
        <f>IF(SUM(J178:J179)=0,J150,SUM(J178:J179))</f>
        <v>2790284.7167181363</v>
      </c>
      <c r="K180" s="185">
        <f>IF(SUM(K178:K179)=0,K150,SUM(K178:K179))</f>
        <v>44218.246221863854</v>
      </c>
      <c r="L180" s="185">
        <f>SUM(J180:K180)</f>
        <v>2834502.96294</v>
      </c>
      <c r="M180" s="223"/>
      <c r="N180" s="193"/>
      <c r="O180" s="225"/>
      <c r="P180" s="152"/>
      <c r="Q180" s="158"/>
      <c r="R180" s="152"/>
      <c r="S180" s="158"/>
      <c r="T180" s="185">
        <f>IF(SUM(T178:T179)=0,T150,SUM(T178:T179))</f>
        <v>2779239.4604661278</v>
      </c>
      <c r="U180" s="185">
        <f>IF(SUM(U178:U179)=0,U150,SUM(U178:U179))</f>
        <v>44043.209653871847</v>
      </c>
      <c r="V180" s="185">
        <f>SUM(T180:U180)</f>
        <v>2823282.6701199999</v>
      </c>
      <c r="W180" s="152"/>
      <c r="X180" s="135"/>
      <c r="AD180" s="117" t="s">
        <v>164</v>
      </c>
      <c r="AE180" s="117">
        <v>321</v>
      </c>
      <c r="AH180" s="107"/>
    </row>
    <row r="181" spans="2:34" s="115" customFormat="1" ht="12" customHeight="1" x14ac:dyDescent="0.3">
      <c r="B181" s="140"/>
      <c r="C181" s="158"/>
      <c r="D181" s="152" t="s">
        <v>543</v>
      </c>
      <c r="E181" s="152"/>
      <c r="F181" s="158"/>
      <c r="G181" s="158"/>
      <c r="H181" s="208"/>
      <c r="I181" s="158"/>
      <c r="J181" s="159"/>
      <c r="K181" s="159"/>
      <c r="L181" s="159"/>
      <c r="M181" s="223"/>
      <c r="N181" s="193"/>
      <c r="O181" s="225"/>
      <c r="P181" s="152"/>
      <c r="Q181" s="158"/>
      <c r="R181" s="152"/>
      <c r="S181" s="158"/>
      <c r="T181" s="159"/>
      <c r="U181" s="159"/>
      <c r="V181" s="159"/>
      <c r="W181" s="152"/>
      <c r="X181" s="135"/>
      <c r="AD181" s="117" t="s">
        <v>165</v>
      </c>
      <c r="AE181" s="117">
        <v>406</v>
      </c>
      <c r="AH181" s="107"/>
    </row>
    <row r="182" spans="2:34" ht="12" customHeight="1" x14ac:dyDescent="0.3">
      <c r="B182" s="131"/>
      <c r="C182" s="156"/>
      <c r="D182" s="157" t="s">
        <v>480</v>
      </c>
      <c r="E182" s="157"/>
      <c r="F182" s="156" t="s">
        <v>409</v>
      </c>
      <c r="G182" s="156"/>
      <c r="H182" s="207"/>
      <c r="I182" s="156"/>
      <c r="J182" s="176">
        <f>J153</f>
        <v>3495659.99382</v>
      </c>
      <c r="K182" s="176">
        <f>K153</f>
        <v>365580.80406000005</v>
      </c>
      <c r="L182" s="176">
        <f>SUM(J182:K182)</f>
        <v>3861240.79788</v>
      </c>
      <c r="M182" s="222"/>
      <c r="N182" s="133"/>
      <c r="O182" s="224"/>
      <c r="P182" s="157"/>
      <c r="Q182" s="156"/>
      <c r="R182" s="157"/>
      <c r="S182" s="156"/>
      <c r="T182" s="176">
        <f>T153</f>
        <v>3526486.1071600001</v>
      </c>
      <c r="U182" s="176">
        <f>U153</f>
        <v>368804.64028000005</v>
      </c>
      <c r="V182" s="176">
        <f>SUM(T182:U182)</f>
        <v>3895290.7474400001</v>
      </c>
      <c r="W182" s="157"/>
      <c r="X182" s="141"/>
      <c r="AD182" s="117" t="s">
        <v>166</v>
      </c>
      <c r="AE182" s="117">
        <v>677</v>
      </c>
      <c r="AF182" s="107"/>
      <c r="AG182" s="107"/>
    </row>
    <row r="183" spans="2:34" ht="12" customHeight="1" x14ac:dyDescent="0.3">
      <c r="B183" s="131"/>
      <c r="C183" s="156"/>
      <c r="D183" s="157" t="s">
        <v>532</v>
      </c>
      <c r="E183" s="157"/>
      <c r="F183" s="156"/>
      <c r="G183" s="156"/>
      <c r="H183" s="156"/>
      <c r="I183" s="156"/>
      <c r="J183" s="176">
        <f>J154</f>
        <v>0</v>
      </c>
      <c r="K183" s="176">
        <f>K154</f>
        <v>0</v>
      </c>
      <c r="L183" s="176">
        <f>SUM(J183:K183)</f>
        <v>0</v>
      </c>
      <c r="M183" s="222"/>
      <c r="N183" s="133"/>
      <c r="O183" s="224"/>
      <c r="P183" s="157"/>
      <c r="Q183" s="156"/>
      <c r="R183" s="157"/>
      <c r="S183" s="156"/>
      <c r="T183" s="176">
        <f>T154</f>
        <v>0</v>
      </c>
      <c r="U183" s="176">
        <f>U154</f>
        <v>0</v>
      </c>
      <c r="V183" s="176">
        <f>SUM(T183:U183)</f>
        <v>0</v>
      </c>
      <c r="W183" s="157"/>
      <c r="X183" s="141"/>
      <c r="AD183" s="117" t="s">
        <v>167</v>
      </c>
      <c r="AE183" s="117">
        <v>353</v>
      </c>
      <c r="AF183" s="107"/>
      <c r="AG183" s="107"/>
    </row>
    <row r="184" spans="2:34" s="115" customFormat="1" ht="12" customHeight="1" x14ac:dyDescent="0.3">
      <c r="B184" s="140"/>
      <c r="C184" s="158"/>
      <c r="D184" s="152"/>
      <c r="E184" s="152"/>
      <c r="F184" s="158"/>
      <c r="G184" s="158"/>
      <c r="H184" s="158"/>
      <c r="I184" s="158"/>
      <c r="J184" s="185">
        <f>(J182+J183)</f>
        <v>3495659.99382</v>
      </c>
      <c r="K184" s="185">
        <f>(K182+K183)</f>
        <v>365580.80406000005</v>
      </c>
      <c r="L184" s="185">
        <f>SUM(J184:K184)</f>
        <v>3861240.79788</v>
      </c>
      <c r="M184" s="223"/>
      <c r="N184" s="193"/>
      <c r="O184" s="225"/>
      <c r="P184" s="152"/>
      <c r="Q184" s="158"/>
      <c r="R184" s="152"/>
      <c r="S184" s="158"/>
      <c r="T184" s="185">
        <f>(T182+T183)</f>
        <v>3526486.1071600001</v>
      </c>
      <c r="U184" s="185">
        <f>(U182+U183)</f>
        <v>368804.64028000005</v>
      </c>
      <c r="V184" s="185">
        <f>SUM(T184:U184)</f>
        <v>3895290.7474400001</v>
      </c>
      <c r="W184" s="152"/>
      <c r="X184" s="142"/>
      <c r="AD184" s="117" t="s">
        <v>405</v>
      </c>
      <c r="AE184" s="117">
        <v>1884</v>
      </c>
      <c r="AH184" s="107"/>
    </row>
    <row r="185" spans="2:34" ht="12" customHeight="1" x14ac:dyDescent="0.3">
      <c r="B185" s="131"/>
      <c r="C185" s="156"/>
      <c r="D185" s="152" t="s">
        <v>544</v>
      </c>
      <c r="E185" s="157"/>
      <c r="F185" s="156"/>
      <c r="G185" s="156"/>
      <c r="H185" s="156"/>
      <c r="I185" s="156"/>
      <c r="J185" s="156"/>
      <c r="K185" s="156"/>
      <c r="L185" s="156"/>
      <c r="M185" s="222"/>
      <c r="N185" s="133"/>
      <c r="O185" s="224"/>
      <c r="P185" s="156"/>
      <c r="Q185" s="156"/>
      <c r="R185" s="156"/>
      <c r="S185" s="156"/>
      <c r="T185" s="156"/>
      <c r="U185" s="156"/>
      <c r="V185" s="156"/>
      <c r="W185" s="157"/>
      <c r="X185" s="134"/>
      <c r="AD185" s="117" t="s">
        <v>168</v>
      </c>
      <c r="AE185" s="117">
        <v>166</v>
      </c>
      <c r="AF185" s="107"/>
      <c r="AG185" s="107"/>
    </row>
    <row r="186" spans="2:34" ht="12" customHeight="1" x14ac:dyDescent="0.3">
      <c r="B186" s="131"/>
      <c r="C186" s="156"/>
      <c r="D186" s="157" t="s">
        <v>545</v>
      </c>
      <c r="E186" s="157"/>
      <c r="F186" s="156"/>
      <c r="G186" s="156"/>
      <c r="H186" s="156"/>
      <c r="I186" s="156"/>
      <c r="J186" s="176">
        <f>J162</f>
        <v>10900918.657677025</v>
      </c>
      <c r="K186" s="176">
        <f>K162</f>
        <v>5227602.7535429755</v>
      </c>
      <c r="L186" s="176">
        <f>L162</f>
        <v>16128521.411219999</v>
      </c>
      <c r="M186" s="222"/>
      <c r="N186" s="133"/>
      <c r="O186" s="224"/>
      <c r="P186" s="209"/>
      <c r="Q186" s="198"/>
      <c r="R186" s="209"/>
      <c r="S186" s="198"/>
      <c r="T186" s="176">
        <f>T162</f>
        <v>10901865.968994308</v>
      </c>
      <c r="U186" s="176">
        <f>U162</f>
        <v>5207999.3975456888</v>
      </c>
      <c r="V186" s="176">
        <f>V162</f>
        <v>16109865.366540002</v>
      </c>
      <c r="W186" s="157"/>
      <c r="X186" s="134"/>
      <c r="AD186" s="117" t="s">
        <v>169</v>
      </c>
      <c r="AE186" s="117">
        <v>678</v>
      </c>
      <c r="AF186" s="107"/>
      <c r="AG186" s="107"/>
    </row>
    <row r="187" spans="2:34" ht="12" customHeight="1" x14ac:dyDescent="0.3">
      <c r="B187" s="131"/>
      <c r="C187" s="156"/>
      <c r="D187" s="157" t="s">
        <v>546</v>
      </c>
      <c r="E187" s="157"/>
      <c r="F187" s="156"/>
      <c r="G187" s="156"/>
      <c r="H187" s="210"/>
      <c r="I187" s="156"/>
      <c r="J187" s="176">
        <f>J180+J184</f>
        <v>6285944.7105381358</v>
      </c>
      <c r="K187" s="176">
        <f>K180+K184</f>
        <v>409799.05028186389</v>
      </c>
      <c r="L187" s="176">
        <f>L180+L184</f>
        <v>6695743.7608199995</v>
      </c>
      <c r="M187" s="222"/>
      <c r="N187" s="133"/>
      <c r="O187" s="224"/>
      <c r="P187" s="209"/>
      <c r="Q187" s="198"/>
      <c r="R187" s="209"/>
      <c r="S187" s="198"/>
      <c r="T187" s="176">
        <f>T180+T184</f>
        <v>6305725.567626128</v>
      </c>
      <c r="U187" s="176">
        <f>U180+U184</f>
        <v>412847.84993387188</v>
      </c>
      <c r="V187" s="176">
        <f>V180+V184</f>
        <v>6718573.41756</v>
      </c>
      <c r="W187" s="157"/>
      <c r="X187" s="134"/>
      <c r="AD187" s="117" t="s">
        <v>170</v>
      </c>
      <c r="AE187" s="117">
        <v>537</v>
      </c>
      <c r="AF187" s="107"/>
      <c r="AG187" s="107"/>
    </row>
    <row r="188" spans="2:34" s="115" customFormat="1" ht="12" customHeight="1" x14ac:dyDescent="0.3">
      <c r="B188" s="140"/>
      <c r="C188" s="158"/>
      <c r="D188" s="152" t="s">
        <v>535</v>
      </c>
      <c r="E188" s="152"/>
      <c r="F188" s="158"/>
      <c r="G188" s="158"/>
      <c r="H188" s="158"/>
      <c r="I188" s="158"/>
      <c r="J188" s="185">
        <f>J186-J187</f>
        <v>4614973.9471388888</v>
      </c>
      <c r="K188" s="185">
        <f>K186-K187</f>
        <v>4817803.7032611119</v>
      </c>
      <c r="L188" s="185">
        <f>L186-L187</f>
        <v>9432777.6503999997</v>
      </c>
      <c r="M188" s="223"/>
      <c r="N188" s="193"/>
      <c r="O188" s="225"/>
      <c r="P188" s="211"/>
      <c r="Q188" s="159"/>
      <c r="R188" s="211"/>
      <c r="S188" s="159"/>
      <c r="T188" s="185">
        <f>T186-T187</f>
        <v>4596140.4013681803</v>
      </c>
      <c r="U188" s="185">
        <f>U186-U187</f>
        <v>4795151.5476118168</v>
      </c>
      <c r="V188" s="185">
        <f>V186-V187</f>
        <v>9391291.9489800017</v>
      </c>
      <c r="W188" s="152"/>
      <c r="X188" s="143"/>
      <c r="AD188" s="117" t="s">
        <v>171</v>
      </c>
      <c r="AE188" s="117">
        <v>928</v>
      </c>
      <c r="AH188" s="107"/>
    </row>
    <row r="189" spans="2:34" ht="12" customHeight="1" x14ac:dyDescent="0.3">
      <c r="B189" s="131"/>
      <c r="C189" s="156"/>
      <c r="D189" s="157"/>
      <c r="E189" s="157"/>
      <c r="F189" s="156"/>
      <c r="G189" s="156"/>
      <c r="H189" s="156"/>
      <c r="I189" s="156"/>
      <c r="J189" s="156"/>
      <c r="K189" s="161"/>
      <c r="L189" s="161"/>
      <c r="M189" s="222"/>
      <c r="N189" s="133"/>
      <c r="O189" s="224"/>
      <c r="P189" s="157"/>
      <c r="Q189" s="156"/>
      <c r="R189" s="157"/>
      <c r="S189" s="156"/>
      <c r="T189" s="160"/>
      <c r="U189" s="160"/>
      <c r="V189" s="156"/>
      <c r="W189" s="157"/>
      <c r="X189" s="134"/>
      <c r="AD189" s="117" t="s">
        <v>172</v>
      </c>
      <c r="AE189" s="117">
        <v>1598</v>
      </c>
      <c r="AF189" s="107"/>
      <c r="AG189" s="107"/>
    </row>
    <row r="190" spans="2:34" ht="12" customHeight="1" x14ac:dyDescent="0.3">
      <c r="B190" s="131"/>
      <c r="C190" s="132"/>
      <c r="D190" s="133"/>
      <c r="E190" s="133"/>
      <c r="F190" s="132"/>
      <c r="G190" s="132"/>
      <c r="H190" s="132"/>
      <c r="I190" s="132"/>
      <c r="J190" s="132"/>
      <c r="K190" s="144"/>
      <c r="L190" s="144"/>
      <c r="M190" s="133"/>
      <c r="N190" s="133"/>
      <c r="O190" s="132"/>
      <c r="P190" s="133"/>
      <c r="Q190" s="132"/>
      <c r="R190" s="133"/>
      <c r="S190" s="132"/>
      <c r="T190" s="145"/>
      <c r="U190" s="145"/>
      <c r="V190" s="132"/>
      <c r="W190" s="133"/>
      <c r="X190" s="134"/>
      <c r="AD190" s="117" t="s">
        <v>173</v>
      </c>
      <c r="AE190" s="117">
        <v>79</v>
      </c>
      <c r="AF190" s="107"/>
      <c r="AG190" s="107"/>
    </row>
    <row r="191" spans="2:34" s="121" customFormat="1" ht="12" customHeight="1" x14ac:dyDescent="0.3">
      <c r="B191" s="194"/>
      <c r="C191" s="147"/>
      <c r="D191" s="146"/>
      <c r="E191" s="146"/>
      <c r="F191" s="147"/>
      <c r="G191" s="147"/>
      <c r="H191" s="147"/>
      <c r="I191" s="147"/>
      <c r="J191" s="147"/>
      <c r="K191" s="147"/>
      <c r="L191" s="147"/>
      <c r="M191" s="146"/>
      <c r="N191" s="146"/>
      <c r="O191" s="147"/>
      <c r="P191" s="147"/>
      <c r="Q191" s="147"/>
      <c r="R191" s="147"/>
      <c r="S191" s="147"/>
      <c r="T191" s="147"/>
      <c r="U191" s="147"/>
      <c r="V191" s="147"/>
      <c r="W191" s="148" t="s">
        <v>553</v>
      </c>
      <c r="X191" s="149"/>
      <c r="AD191" s="117" t="s">
        <v>174</v>
      </c>
      <c r="AE191" s="117">
        <v>588</v>
      </c>
      <c r="AH191" s="107"/>
    </row>
    <row r="192" spans="2:34" ht="12" customHeight="1" x14ac:dyDescent="0.3">
      <c r="U192" s="117"/>
      <c r="V192" s="117"/>
      <c r="AD192" s="117" t="s">
        <v>175</v>
      </c>
      <c r="AE192" s="117">
        <v>542</v>
      </c>
      <c r="AF192" s="107"/>
      <c r="AG192" s="189"/>
      <c r="AH192" s="189"/>
    </row>
    <row r="193" spans="2:37" ht="12" customHeight="1" x14ac:dyDescent="0.3">
      <c r="U193" s="117"/>
      <c r="V193" s="117"/>
      <c r="AD193" s="117" t="s">
        <v>176</v>
      </c>
      <c r="AE193" s="117">
        <v>1659</v>
      </c>
      <c r="AF193" s="107"/>
      <c r="AG193" s="189"/>
      <c r="AH193" s="189"/>
      <c r="AI193" s="115"/>
      <c r="AK193" s="115"/>
    </row>
    <row r="194" spans="2:37" ht="12" customHeight="1" x14ac:dyDescent="0.3">
      <c r="U194" s="117"/>
      <c r="V194" s="117"/>
      <c r="AD194" s="117" t="s">
        <v>177</v>
      </c>
      <c r="AE194" s="117">
        <v>1685</v>
      </c>
      <c r="AF194" s="115"/>
      <c r="AG194" s="189"/>
      <c r="AH194" s="189"/>
    </row>
    <row r="195" spans="2:37" ht="12" customHeight="1" x14ac:dyDescent="0.3">
      <c r="U195" s="117"/>
      <c r="V195" s="117"/>
      <c r="AD195" s="117" t="s">
        <v>178</v>
      </c>
      <c r="AE195" s="117">
        <v>882</v>
      </c>
      <c r="AF195" s="107"/>
      <c r="AG195" s="189"/>
      <c r="AH195" s="189"/>
    </row>
    <row r="196" spans="2:37" ht="12" customHeight="1" x14ac:dyDescent="0.3">
      <c r="U196" s="117"/>
      <c r="V196" s="117"/>
      <c r="AD196" s="117" t="s">
        <v>179</v>
      </c>
      <c r="AE196" s="117">
        <v>415</v>
      </c>
      <c r="AF196" s="107"/>
      <c r="AG196" s="189"/>
      <c r="AH196" s="189"/>
    </row>
    <row r="197" spans="2:37" ht="12" customHeight="1" x14ac:dyDescent="0.3">
      <c r="U197" s="117"/>
      <c r="V197" s="117"/>
      <c r="AD197" s="117" t="s">
        <v>180</v>
      </c>
      <c r="AE197" s="117">
        <v>416</v>
      </c>
      <c r="AF197" s="121"/>
      <c r="AG197" s="189"/>
      <c r="AH197" s="189"/>
    </row>
    <row r="198" spans="2:37" ht="12" customHeight="1" x14ac:dyDescent="0.3">
      <c r="U198" s="117"/>
      <c r="V198" s="117"/>
      <c r="AD198" s="117" t="s">
        <v>181</v>
      </c>
      <c r="AE198" s="117">
        <v>1621</v>
      </c>
      <c r="AF198" s="108"/>
      <c r="AG198" s="189"/>
      <c r="AH198" s="189"/>
    </row>
    <row r="199" spans="2:37" ht="12" customHeight="1" x14ac:dyDescent="0.3">
      <c r="U199" s="117"/>
      <c r="V199" s="117"/>
      <c r="AD199" s="117" t="s">
        <v>182</v>
      </c>
      <c r="AE199" s="117">
        <v>417</v>
      </c>
      <c r="AF199" s="188"/>
      <c r="AG199" s="189"/>
      <c r="AH199" s="189"/>
    </row>
    <row r="200" spans="2:37" ht="12" customHeight="1" x14ac:dyDescent="0.3">
      <c r="U200" s="117"/>
      <c r="V200" s="117"/>
      <c r="AD200" s="117" t="s">
        <v>183</v>
      </c>
      <c r="AE200" s="117">
        <v>22</v>
      </c>
      <c r="AF200" s="108"/>
      <c r="AG200" s="189"/>
      <c r="AH200" s="189"/>
    </row>
    <row r="201" spans="2:37" ht="12" customHeight="1" x14ac:dyDescent="0.3">
      <c r="U201" s="117"/>
      <c r="V201" s="117"/>
      <c r="AD201" s="117" t="s">
        <v>184</v>
      </c>
      <c r="AE201" s="117">
        <v>545</v>
      </c>
      <c r="AF201" s="108"/>
      <c r="AG201" s="189"/>
      <c r="AH201" s="189"/>
    </row>
    <row r="202" spans="2:37" ht="12" customHeight="1" x14ac:dyDescent="0.3">
      <c r="B202" s="109" t="s">
        <v>918</v>
      </c>
      <c r="U202" s="117"/>
      <c r="V202" s="117"/>
      <c r="AD202" s="117" t="s">
        <v>185</v>
      </c>
      <c r="AE202" s="117">
        <v>80</v>
      </c>
      <c r="AF202" s="108"/>
      <c r="AG202" s="189"/>
      <c r="AH202" s="189"/>
    </row>
    <row r="203" spans="2:37" ht="12" customHeight="1" x14ac:dyDescent="0.3">
      <c r="B203" s="109" t="s">
        <v>919</v>
      </c>
      <c r="U203" s="117"/>
      <c r="V203" s="117"/>
      <c r="AD203" s="117" t="s">
        <v>186</v>
      </c>
      <c r="AE203" s="117">
        <v>81</v>
      </c>
      <c r="AF203" s="108"/>
      <c r="AG203" s="189"/>
      <c r="AH203" s="189"/>
    </row>
    <row r="204" spans="2:37" ht="12" customHeight="1" x14ac:dyDescent="0.3">
      <c r="B204" s="109" t="s">
        <v>920</v>
      </c>
      <c r="U204" s="117"/>
      <c r="V204" s="117"/>
      <c r="AD204" s="117" t="s">
        <v>187</v>
      </c>
      <c r="AE204" s="117">
        <v>546</v>
      </c>
      <c r="AF204" s="108"/>
      <c r="AG204" s="189"/>
      <c r="AH204" s="189"/>
    </row>
    <row r="205" spans="2:37" ht="12" customHeight="1" x14ac:dyDescent="0.3">
      <c r="B205" s="109" t="s">
        <v>923</v>
      </c>
      <c r="U205" s="117"/>
      <c r="V205" s="117"/>
      <c r="AD205" s="117" t="s">
        <v>188</v>
      </c>
      <c r="AE205" s="117">
        <v>547</v>
      </c>
      <c r="AF205" s="108"/>
      <c r="AG205" s="189"/>
      <c r="AH205" s="189"/>
    </row>
    <row r="206" spans="2:37" ht="12" customHeight="1" x14ac:dyDescent="0.3">
      <c r="B206" s="109" t="s">
        <v>921</v>
      </c>
      <c r="U206" s="117"/>
      <c r="V206" s="117"/>
      <c r="AD206" s="117" t="s">
        <v>189</v>
      </c>
      <c r="AE206" s="117">
        <v>1916</v>
      </c>
      <c r="AF206" s="108"/>
      <c r="AG206" s="189"/>
      <c r="AH206" s="189"/>
    </row>
    <row r="207" spans="2:37" ht="12" customHeight="1" x14ac:dyDescent="0.3">
      <c r="B207" s="109" t="s">
        <v>922</v>
      </c>
      <c r="U207" s="117"/>
      <c r="V207" s="117"/>
      <c r="AD207" s="117" t="s">
        <v>190</v>
      </c>
      <c r="AE207" s="117">
        <v>995</v>
      </c>
      <c r="AF207" s="108"/>
      <c r="AG207" s="189"/>
      <c r="AH207" s="189"/>
    </row>
    <row r="208" spans="2:37" ht="12" customHeight="1" x14ac:dyDescent="0.3">
      <c r="U208" s="117"/>
      <c r="V208" s="117"/>
      <c r="AD208" s="117" t="s">
        <v>191</v>
      </c>
      <c r="AE208" s="117">
        <v>82</v>
      </c>
      <c r="AF208" s="108"/>
      <c r="AG208" s="189"/>
      <c r="AH208" s="189"/>
    </row>
    <row r="209" spans="4:34" ht="12" customHeight="1" x14ac:dyDescent="0.3">
      <c r="U209" s="117"/>
      <c r="V209" s="117"/>
      <c r="AD209" s="117" t="s">
        <v>192</v>
      </c>
      <c r="AE209" s="117">
        <v>1640</v>
      </c>
      <c r="AF209" s="108"/>
      <c r="AG209" s="189"/>
      <c r="AH209" s="189"/>
    </row>
    <row r="210" spans="4:34" ht="12" customHeight="1" x14ac:dyDescent="0.3">
      <c r="U210" s="117"/>
      <c r="V210" s="117"/>
      <c r="AD210" s="117" t="s">
        <v>193</v>
      </c>
      <c r="AE210" s="117">
        <v>327</v>
      </c>
      <c r="AF210" s="108"/>
      <c r="AG210" s="189"/>
      <c r="AH210" s="189"/>
    </row>
    <row r="211" spans="4:34" ht="12" customHeight="1" x14ac:dyDescent="0.3">
      <c r="U211" s="117"/>
      <c r="V211" s="117"/>
      <c r="AD211" s="117" t="s">
        <v>194</v>
      </c>
      <c r="AE211" s="117">
        <v>694</v>
      </c>
      <c r="AF211" s="108"/>
      <c r="AG211" s="189"/>
      <c r="AH211" s="189"/>
    </row>
    <row r="212" spans="4:34" ht="12" customHeight="1" x14ac:dyDescent="0.3">
      <c r="D212" s="107" t="s">
        <v>936</v>
      </c>
      <c r="U212" s="117"/>
      <c r="V212" s="117"/>
      <c r="AD212" s="117" t="s">
        <v>195</v>
      </c>
      <c r="AE212" s="117">
        <v>733</v>
      </c>
      <c r="AF212" s="108"/>
      <c r="AG212" s="189"/>
      <c r="AH212" s="189"/>
    </row>
    <row r="213" spans="4:34" ht="12" customHeight="1" x14ac:dyDescent="0.3">
      <c r="H213" s="108" t="s">
        <v>941</v>
      </c>
      <c r="U213" s="117"/>
      <c r="V213" s="117"/>
      <c r="AD213" s="117" t="s">
        <v>196</v>
      </c>
      <c r="AE213" s="117">
        <v>1705</v>
      </c>
      <c r="AF213" s="108"/>
      <c r="AG213" s="189"/>
      <c r="AH213" s="189"/>
    </row>
    <row r="214" spans="4:34" ht="12" customHeight="1" x14ac:dyDescent="0.3">
      <c r="D214" s="1"/>
      <c r="E214" s="1"/>
      <c r="F214" s="300" t="s">
        <v>926</v>
      </c>
      <c r="G214"/>
      <c r="H214" s="301" t="s">
        <v>927</v>
      </c>
      <c r="I214"/>
      <c r="J214" s="301" t="s">
        <v>928</v>
      </c>
      <c r="K214" s="301" t="s">
        <v>929</v>
      </c>
      <c r="U214" s="117"/>
      <c r="V214" s="117"/>
      <c r="AD214" s="117" t="s">
        <v>197</v>
      </c>
      <c r="AE214" s="117">
        <v>553</v>
      </c>
      <c r="AF214" s="108"/>
      <c r="AG214" s="189"/>
      <c r="AH214" s="189"/>
    </row>
    <row r="215" spans="4:34" ht="12" customHeight="1" x14ac:dyDescent="0.3">
      <c r="D215" s="302" t="s">
        <v>604</v>
      </c>
      <c r="E215" s="302"/>
      <c r="F215" s="303">
        <f>+H144</f>
        <v>29757</v>
      </c>
      <c r="G215" s="304" t="s">
        <v>930</v>
      </c>
      <c r="H215" s="305">
        <v>-16.47</v>
      </c>
      <c r="I215" s="306" t="s">
        <v>931</v>
      </c>
      <c r="J215" s="307">
        <f>F215*H215</f>
        <v>-490097.79</v>
      </c>
      <c r="K215" s="307">
        <f>+J215*$F$140</f>
        <v>-701329.93749000004</v>
      </c>
      <c r="U215" s="117"/>
      <c r="V215" s="117"/>
      <c r="AD215" s="117" t="s">
        <v>198</v>
      </c>
      <c r="AE215" s="117">
        <v>140</v>
      </c>
      <c r="AF215" s="108"/>
      <c r="AG215" s="189"/>
      <c r="AH215" s="189"/>
    </row>
    <row r="216" spans="4:34" ht="12" customHeight="1" x14ac:dyDescent="0.3">
      <c r="D216" s="302" t="s">
        <v>932</v>
      </c>
      <c r="E216" s="302"/>
      <c r="F216" s="303">
        <f>+H145</f>
        <v>11713</v>
      </c>
      <c r="G216" s="304" t="s">
        <v>930</v>
      </c>
      <c r="H216" s="305">
        <v>-6.9</v>
      </c>
      <c r="I216" s="306" t="s">
        <v>931</v>
      </c>
      <c r="J216" s="307">
        <f t="shared" ref="J216:J222" si="12">F216*H216</f>
        <v>-80819.7</v>
      </c>
      <c r="K216" s="307">
        <f t="shared" ref="K216:K222" si="13">+J216*$F$140</f>
        <v>-115652.99069999999</v>
      </c>
      <c r="U216" s="117"/>
      <c r="V216" s="117"/>
      <c r="AD216" s="117" t="s">
        <v>199</v>
      </c>
      <c r="AE216" s="117">
        <v>262</v>
      </c>
      <c r="AF216" s="108"/>
      <c r="AG216" s="189"/>
      <c r="AH216" s="189"/>
    </row>
    <row r="217" spans="4:34" ht="12" customHeight="1" x14ac:dyDescent="0.3">
      <c r="D217" s="302" t="s">
        <v>933</v>
      </c>
      <c r="E217" s="302"/>
      <c r="F217" s="303">
        <f>+H146</f>
        <v>6577</v>
      </c>
      <c r="G217" s="304" t="s">
        <v>930</v>
      </c>
      <c r="H217" s="305">
        <v>-7.62</v>
      </c>
      <c r="I217" s="306" t="s">
        <v>931</v>
      </c>
      <c r="J217" s="307">
        <f t="shared" si="12"/>
        <v>-50116.74</v>
      </c>
      <c r="K217" s="307">
        <f t="shared" si="13"/>
        <v>-71717.054940000002</v>
      </c>
      <c r="U217" s="117"/>
      <c r="V217" s="117"/>
      <c r="AD217" s="117" t="s">
        <v>200</v>
      </c>
      <c r="AE217" s="117">
        <v>809</v>
      </c>
      <c r="AF217" s="108"/>
      <c r="AG217" s="189"/>
      <c r="AH217" s="189"/>
    </row>
    <row r="218" spans="4:34" ht="12" customHeight="1" x14ac:dyDescent="0.3">
      <c r="D218" s="302" t="s">
        <v>934</v>
      </c>
      <c r="E218" s="302"/>
      <c r="F218" s="303">
        <f>+H150</f>
        <v>8583</v>
      </c>
      <c r="G218" s="304" t="s">
        <v>930</v>
      </c>
      <c r="H218" s="305">
        <v>-44.45</v>
      </c>
      <c r="I218" s="306" t="s">
        <v>931</v>
      </c>
      <c r="J218" s="307">
        <f t="shared" si="12"/>
        <v>-381514.35000000003</v>
      </c>
      <c r="K218" s="307">
        <f t="shared" si="13"/>
        <v>-545947.03485000005</v>
      </c>
      <c r="U218" s="117"/>
      <c r="V218" s="117"/>
      <c r="AD218" s="117" t="s">
        <v>201</v>
      </c>
      <c r="AE218" s="117">
        <v>331</v>
      </c>
      <c r="AF218" s="108"/>
      <c r="AG218" s="189"/>
      <c r="AH218" s="189"/>
    </row>
    <row r="219" spans="4:34" ht="12" customHeight="1" x14ac:dyDescent="0.3">
      <c r="D219" s="302" t="s">
        <v>606</v>
      </c>
      <c r="E219" s="302"/>
      <c r="F219" s="303">
        <f>+H156</f>
        <v>11441</v>
      </c>
      <c r="G219" s="304" t="s">
        <v>930</v>
      </c>
      <c r="H219" s="305">
        <v>-0.56000000000000005</v>
      </c>
      <c r="I219" s="306" t="s">
        <v>931</v>
      </c>
      <c r="J219" s="307">
        <f t="shared" si="12"/>
        <v>-6406.9600000000009</v>
      </c>
      <c r="K219" s="307">
        <f t="shared" si="13"/>
        <v>-9168.3597600000012</v>
      </c>
      <c r="U219" s="117"/>
      <c r="V219" s="117"/>
      <c r="AD219" s="117" t="s">
        <v>202</v>
      </c>
      <c r="AE219" s="117">
        <v>24</v>
      </c>
      <c r="AF219" s="108"/>
      <c r="AG219" s="189"/>
      <c r="AH219" s="189"/>
    </row>
    <row r="220" spans="4:34" ht="12" customHeight="1" x14ac:dyDescent="0.3">
      <c r="D220" s="302" t="s">
        <v>607</v>
      </c>
      <c r="E220" s="302"/>
      <c r="F220" s="303">
        <f>+H157</f>
        <v>814</v>
      </c>
      <c r="G220" s="304" t="s">
        <v>930</v>
      </c>
      <c r="H220" s="305">
        <v>-0.59</v>
      </c>
      <c r="I220" s="306" t="s">
        <v>931</v>
      </c>
      <c r="J220" s="307">
        <f t="shared" si="12"/>
        <v>-480.26</v>
      </c>
      <c r="K220" s="307">
        <f t="shared" si="13"/>
        <v>-687.25206000000003</v>
      </c>
      <c r="U220" s="117"/>
      <c r="V220" s="117"/>
      <c r="AD220" s="117" t="s">
        <v>203</v>
      </c>
      <c r="AE220" s="117">
        <v>168</v>
      </c>
      <c r="AF220" s="108"/>
      <c r="AG220" s="189"/>
      <c r="AH220" s="189"/>
    </row>
    <row r="221" spans="4:34" ht="12" customHeight="1" x14ac:dyDescent="0.3">
      <c r="D221" s="302" t="s">
        <v>935</v>
      </c>
      <c r="E221" s="302"/>
      <c r="F221" s="303">
        <f>+H158</f>
        <v>105937</v>
      </c>
      <c r="G221" s="304" t="s">
        <v>930</v>
      </c>
      <c r="H221" s="305">
        <v>-0.47</v>
      </c>
      <c r="I221" s="306" t="s">
        <v>931</v>
      </c>
      <c r="J221" s="307">
        <f t="shared" si="12"/>
        <v>-49790.39</v>
      </c>
      <c r="K221" s="307">
        <f t="shared" si="13"/>
        <v>-71250.048089999997</v>
      </c>
      <c r="U221" s="117"/>
      <c r="V221" s="117"/>
      <c r="AD221" s="117" t="s">
        <v>204</v>
      </c>
      <c r="AE221" s="117">
        <v>1671</v>
      </c>
      <c r="AF221" s="108"/>
      <c r="AG221" s="189"/>
      <c r="AH221" s="189"/>
    </row>
    <row r="222" spans="4:34" ht="12" customHeight="1" x14ac:dyDescent="0.3">
      <c r="D222" s="302" t="s">
        <v>559</v>
      </c>
      <c r="E222" s="302"/>
      <c r="F222" s="303">
        <f>+H159</f>
        <v>5</v>
      </c>
      <c r="G222" s="304" t="s">
        <v>930</v>
      </c>
      <c r="H222" s="305">
        <v>-337.3</v>
      </c>
      <c r="I222" s="306" t="s">
        <v>931</v>
      </c>
      <c r="J222" s="307">
        <f t="shared" si="12"/>
        <v>-1686.5</v>
      </c>
      <c r="K222" s="307">
        <f t="shared" si="13"/>
        <v>-2413.3815</v>
      </c>
      <c r="U222" s="117"/>
      <c r="V222" s="117"/>
      <c r="AD222" s="117" t="s">
        <v>205</v>
      </c>
      <c r="AE222" s="117">
        <v>263</v>
      </c>
      <c r="AF222" s="108"/>
      <c r="AG222" s="189"/>
      <c r="AH222" s="189"/>
    </row>
    <row r="223" spans="4:34" ht="12" customHeight="1" x14ac:dyDescent="0.3">
      <c r="D223" s="308" t="s">
        <v>937</v>
      </c>
      <c r="K223" s="309">
        <f>SUM(K215:K222)</f>
        <v>-1518166.0593899998</v>
      </c>
      <c r="L223" s="107"/>
      <c r="N223" s="108"/>
      <c r="T223" s="117"/>
      <c r="U223" s="117"/>
      <c r="V223" s="107"/>
      <c r="AC223" s="117" t="s">
        <v>206</v>
      </c>
      <c r="AD223" s="117">
        <v>1641</v>
      </c>
      <c r="AE223" s="108"/>
      <c r="AF223" s="189"/>
      <c r="AG223" s="189"/>
    </row>
    <row r="224" spans="4:34" ht="12" customHeight="1" x14ac:dyDescent="0.3">
      <c r="U224" s="117"/>
      <c r="V224" s="117"/>
      <c r="AD224" s="117" t="s">
        <v>207</v>
      </c>
      <c r="AE224" s="117">
        <v>556</v>
      </c>
      <c r="AF224" s="108"/>
      <c r="AG224" s="189"/>
      <c r="AH224" s="189"/>
    </row>
    <row r="225" spans="4:34" ht="12" customHeight="1" x14ac:dyDescent="0.3">
      <c r="U225" s="117"/>
      <c r="V225" s="117"/>
      <c r="AD225" s="117" t="s">
        <v>208</v>
      </c>
      <c r="AE225" s="117">
        <v>935</v>
      </c>
      <c r="AF225" s="108"/>
      <c r="AG225" s="189"/>
      <c r="AH225" s="189"/>
    </row>
    <row r="226" spans="4:34" ht="12" customHeight="1" x14ac:dyDescent="0.3">
      <c r="D226" s="107" t="s">
        <v>938</v>
      </c>
      <c r="U226" s="117"/>
      <c r="V226" s="117"/>
      <c r="AD226" s="117" t="s">
        <v>209</v>
      </c>
      <c r="AE226" s="117">
        <v>25</v>
      </c>
      <c r="AF226" s="108"/>
      <c r="AG226" s="189"/>
      <c r="AH226" s="189"/>
    </row>
    <row r="227" spans="4:34" ht="12" customHeight="1" x14ac:dyDescent="0.3">
      <c r="H227" s="108" t="s">
        <v>941</v>
      </c>
      <c r="K227" s="108">
        <v>1.431</v>
      </c>
      <c r="L227" s="108" t="s">
        <v>942</v>
      </c>
      <c r="U227" s="117"/>
      <c r="V227" s="117"/>
      <c r="AD227" s="117" t="s">
        <v>210</v>
      </c>
      <c r="AE227" s="117">
        <v>420</v>
      </c>
      <c r="AF227" s="108"/>
      <c r="AG227" s="189"/>
      <c r="AH227" s="189"/>
    </row>
    <row r="228" spans="4:34" ht="12" customHeight="1" x14ac:dyDescent="0.3">
      <c r="D228" s="1"/>
      <c r="E228" s="1"/>
      <c r="F228" s="300" t="s">
        <v>926</v>
      </c>
      <c r="G228"/>
      <c r="H228" s="301" t="s">
        <v>927</v>
      </c>
      <c r="I228"/>
      <c r="J228" s="301" t="s">
        <v>928</v>
      </c>
      <c r="K228" s="301" t="s">
        <v>929</v>
      </c>
      <c r="L228" s="107"/>
      <c r="N228" s="108"/>
      <c r="T228" s="117"/>
      <c r="U228" s="117"/>
      <c r="V228" s="107"/>
      <c r="AC228" s="117" t="s">
        <v>211</v>
      </c>
      <c r="AD228" s="117">
        <v>938</v>
      </c>
      <c r="AE228" s="108"/>
      <c r="AF228" s="189"/>
      <c r="AG228" s="189"/>
    </row>
    <row r="229" spans="4:34" ht="12" customHeight="1" x14ac:dyDescent="0.3">
      <c r="D229" s="47" t="s">
        <v>939</v>
      </c>
      <c r="E229" s="1"/>
      <c r="F229" s="311">
        <f>+H143</f>
        <v>123467</v>
      </c>
      <c r="G229" s="304" t="s">
        <v>930</v>
      </c>
      <c r="H229" s="310">
        <f>-(1.63-1.04)</f>
        <v>-0.58999999999999986</v>
      </c>
      <c r="I229" s="306" t="s">
        <v>931</v>
      </c>
      <c r="J229" s="307">
        <f>F229*H229</f>
        <v>-72845.529999999984</v>
      </c>
      <c r="K229" s="307">
        <f>+J229*$F$140</f>
        <v>-104241.95342999998</v>
      </c>
      <c r="L229" s="107"/>
      <c r="N229" s="108"/>
      <c r="T229" s="117"/>
      <c r="U229" s="117"/>
      <c r="V229" s="107"/>
      <c r="AC229" s="117"/>
      <c r="AD229" s="117"/>
      <c r="AE229" s="108"/>
      <c r="AF229" s="189"/>
      <c r="AG229" s="189"/>
    </row>
    <row r="230" spans="4:34" ht="12" customHeight="1" x14ac:dyDescent="0.3">
      <c r="D230" s="302" t="s">
        <v>604</v>
      </c>
      <c r="E230" s="302"/>
      <c r="F230" s="312">
        <f>+F215</f>
        <v>29757</v>
      </c>
      <c r="G230" s="304" t="s">
        <v>930</v>
      </c>
      <c r="H230" s="305">
        <f>-(F78-F144+H215)</f>
        <v>-8.8700000000000045</v>
      </c>
      <c r="I230" s="306" t="s">
        <v>931</v>
      </c>
      <c r="J230" s="307">
        <f t="shared" ref="J230:J242" si="14">F230*H230</f>
        <v>-263944.59000000014</v>
      </c>
      <c r="K230" s="307">
        <f t="shared" ref="K230:K242" si="15">+J230*$F$140</f>
        <v>-377704.70829000021</v>
      </c>
      <c r="L230" s="107"/>
      <c r="N230" s="108"/>
      <c r="T230" s="117"/>
      <c r="U230" s="117"/>
      <c r="V230" s="107"/>
      <c r="AC230" s="117" t="s">
        <v>613</v>
      </c>
      <c r="AD230" s="117">
        <v>1908</v>
      </c>
      <c r="AE230" s="108"/>
      <c r="AF230" s="189"/>
      <c r="AG230" s="189"/>
    </row>
    <row r="231" spans="4:34" ht="12" customHeight="1" x14ac:dyDescent="0.3">
      <c r="D231" s="302" t="s">
        <v>932</v>
      </c>
      <c r="E231" s="302"/>
      <c r="F231" s="312">
        <f t="shared" ref="F231:F232" si="16">+F216</f>
        <v>11713</v>
      </c>
      <c r="G231" s="304" t="s">
        <v>930</v>
      </c>
      <c r="H231" s="305">
        <f>-(F79-F145+H216)</f>
        <v>-32.96</v>
      </c>
      <c r="I231" s="306" t="s">
        <v>931</v>
      </c>
      <c r="J231" s="307">
        <f t="shared" si="14"/>
        <v>-386060.48</v>
      </c>
      <c r="K231" s="307">
        <f t="shared" si="15"/>
        <v>-552452.54688000004</v>
      </c>
      <c r="L231" s="107"/>
      <c r="N231" s="108"/>
      <c r="T231" s="117"/>
      <c r="U231" s="117"/>
      <c r="V231" s="107"/>
      <c r="AC231" s="117" t="s">
        <v>212</v>
      </c>
      <c r="AD231" s="117">
        <v>1987</v>
      </c>
      <c r="AE231" s="108"/>
      <c r="AF231" s="189"/>
      <c r="AG231" s="189"/>
    </row>
    <row r="232" spans="4:34" ht="12" customHeight="1" x14ac:dyDescent="0.3">
      <c r="D232" s="302" t="s">
        <v>933</v>
      </c>
      <c r="E232" s="302"/>
      <c r="F232" s="312">
        <f t="shared" si="16"/>
        <v>6577</v>
      </c>
      <c r="G232" s="304" t="s">
        <v>930</v>
      </c>
      <c r="H232" s="305">
        <f>-(F80-F146+H217)</f>
        <v>-53.54</v>
      </c>
      <c r="I232" s="306" t="s">
        <v>931</v>
      </c>
      <c r="J232" s="307">
        <f t="shared" si="14"/>
        <v>-352132.58</v>
      </c>
      <c r="K232" s="307">
        <f t="shared" si="15"/>
        <v>-503901.72198000003</v>
      </c>
      <c r="L232" s="107"/>
      <c r="N232" s="108"/>
      <c r="T232" s="117"/>
      <c r="U232" s="117"/>
      <c r="V232" s="107"/>
      <c r="AC232" s="117" t="s">
        <v>213</v>
      </c>
      <c r="AD232" s="117">
        <v>119</v>
      </c>
      <c r="AE232" s="108"/>
      <c r="AF232" s="189"/>
      <c r="AG232" s="189"/>
    </row>
    <row r="233" spans="4:34" ht="12" customHeight="1" x14ac:dyDescent="0.3">
      <c r="D233" s="302" t="str">
        <f>+D149</f>
        <v>Klantenpotentieel regionaal</v>
      </c>
      <c r="E233" s="302"/>
      <c r="F233" s="312">
        <f>+H149</f>
        <v>230966</v>
      </c>
      <c r="G233" s="304" t="s">
        <v>930</v>
      </c>
      <c r="H233" s="305">
        <f>-(F81-F147)</f>
        <v>0</v>
      </c>
      <c r="I233" s="306" t="s">
        <v>931</v>
      </c>
      <c r="J233" s="307">
        <f t="shared" si="14"/>
        <v>0</v>
      </c>
      <c r="K233" s="307">
        <f t="shared" si="15"/>
        <v>0</v>
      </c>
      <c r="L233" s="107"/>
      <c r="N233" s="108"/>
      <c r="T233" s="117"/>
      <c r="U233" s="117"/>
      <c r="V233" s="107"/>
      <c r="AC233" s="117"/>
      <c r="AD233" s="117"/>
      <c r="AE233" s="108"/>
      <c r="AF233" s="189"/>
      <c r="AG233" s="189"/>
    </row>
    <row r="234" spans="4:34" ht="12" customHeight="1" x14ac:dyDescent="0.3">
      <c r="D234" s="302" t="s">
        <v>934</v>
      </c>
      <c r="E234" s="302"/>
      <c r="F234" s="312">
        <f>+F218</f>
        <v>8583</v>
      </c>
      <c r="G234" s="304" t="s">
        <v>930</v>
      </c>
      <c r="H234" s="305">
        <f>-(F84-F150+H218)</f>
        <v>-40.589999999999989</v>
      </c>
      <c r="I234" s="306" t="s">
        <v>931</v>
      </c>
      <c r="J234" s="307">
        <f t="shared" si="14"/>
        <v>-348383.96999999991</v>
      </c>
      <c r="K234" s="307">
        <f t="shared" si="15"/>
        <v>-498537.4610699999</v>
      </c>
      <c r="L234" s="107"/>
      <c r="N234" s="108"/>
      <c r="T234" s="117"/>
      <c r="U234" s="117"/>
      <c r="V234" s="107"/>
      <c r="AC234" s="117" t="s">
        <v>214</v>
      </c>
      <c r="AD234" s="117">
        <v>687</v>
      </c>
      <c r="AE234" s="108"/>
      <c r="AF234" s="189"/>
      <c r="AG234" s="189"/>
    </row>
    <row r="235" spans="4:34" ht="12" customHeight="1" x14ac:dyDescent="0.3">
      <c r="D235" s="302" t="str">
        <f>+D153</f>
        <v>Leerlingen VO</v>
      </c>
      <c r="E235" s="302"/>
      <c r="F235" s="312">
        <f>+H153</f>
        <v>7446</v>
      </c>
      <c r="G235" s="304" t="s">
        <v>930</v>
      </c>
      <c r="H235" s="305">
        <f>-(F87-F153)</f>
        <v>-97.25</v>
      </c>
      <c r="I235" s="306" t="s">
        <v>931</v>
      </c>
      <c r="J235" s="307">
        <f t="shared" si="14"/>
        <v>-724123.5</v>
      </c>
      <c r="K235" s="307">
        <f t="shared" si="15"/>
        <v>-1036220.7285000001</v>
      </c>
      <c r="L235" s="107"/>
      <c r="N235" s="108"/>
      <c r="T235" s="117"/>
      <c r="U235" s="117"/>
      <c r="V235" s="107"/>
      <c r="AC235" s="117"/>
      <c r="AD235" s="117"/>
      <c r="AE235" s="108"/>
      <c r="AF235" s="189"/>
      <c r="AG235" s="189"/>
    </row>
    <row r="236" spans="4:34" ht="12" customHeight="1" x14ac:dyDescent="0.3">
      <c r="D236" s="302" t="str">
        <f t="shared" ref="D236:D237" si="17">+D154</f>
        <v xml:space="preserve">Extra groei leerlingen VO </v>
      </c>
      <c r="E236" s="302"/>
      <c r="F236" s="312">
        <f>+H154</f>
        <v>0</v>
      </c>
      <c r="G236" s="304" t="s">
        <v>930</v>
      </c>
      <c r="H236" s="305">
        <f>-(F88-F154)</f>
        <v>-1.25</v>
      </c>
      <c r="I236" s="306" t="s">
        <v>931</v>
      </c>
      <c r="J236" s="307">
        <f t="shared" si="14"/>
        <v>0</v>
      </c>
      <c r="K236" s="307">
        <f t="shared" si="15"/>
        <v>0</v>
      </c>
      <c r="L236" s="107"/>
      <c r="N236" s="108"/>
      <c r="T236" s="117"/>
      <c r="U236" s="117"/>
      <c r="V236" s="107"/>
      <c r="AC236" s="117"/>
      <c r="AD236" s="117"/>
      <c r="AE236" s="108"/>
      <c r="AF236" s="189"/>
      <c r="AG236" s="189"/>
    </row>
    <row r="237" spans="4:34" ht="12" customHeight="1" x14ac:dyDescent="0.3">
      <c r="D237" s="302" t="str">
        <f t="shared" si="17"/>
        <v>Extra groei jongeren</v>
      </c>
      <c r="E237" s="302"/>
      <c r="F237" s="312">
        <f>+H155</f>
        <v>0</v>
      </c>
      <c r="G237" s="304" t="s">
        <v>930</v>
      </c>
      <c r="H237" s="305">
        <f>-(F89-F155)</f>
        <v>86.420000000000016</v>
      </c>
      <c r="I237" s="306" t="s">
        <v>931</v>
      </c>
      <c r="J237" s="307">
        <f t="shared" si="14"/>
        <v>0</v>
      </c>
      <c r="K237" s="307">
        <f t="shared" si="15"/>
        <v>0</v>
      </c>
      <c r="L237" s="107"/>
      <c r="N237" s="108"/>
      <c r="T237" s="117"/>
      <c r="U237" s="117"/>
      <c r="V237" s="107"/>
      <c r="AC237" s="117"/>
      <c r="AD237" s="117"/>
      <c r="AE237" s="108"/>
      <c r="AF237" s="189"/>
      <c r="AG237" s="189"/>
    </row>
    <row r="238" spans="4:34" ht="12" customHeight="1" x14ac:dyDescent="0.3">
      <c r="D238" s="302" t="s">
        <v>606</v>
      </c>
      <c r="E238" s="302"/>
      <c r="F238" s="312">
        <f>+F219</f>
        <v>11441</v>
      </c>
      <c r="G238" s="304" t="s">
        <v>930</v>
      </c>
      <c r="H238" s="305">
        <v>-0.56000000000000005</v>
      </c>
      <c r="I238" s="306" t="s">
        <v>931</v>
      </c>
      <c r="J238" s="307">
        <f t="shared" si="14"/>
        <v>-6406.9600000000009</v>
      </c>
      <c r="K238" s="307">
        <f t="shared" si="15"/>
        <v>-9168.3597600000012</v>
      </c>
      <c r="L238" s="107"/>
      <c r="N238" s="108"/>
      <c r="T238" s="117"/>
      <c r="U238" s="117"/>
      <c r="V238" s="107"/>
      <c r="AC238" s="117" t="s">
        <v>215</v>
      </c>
      <c r="AD238" s="117">
        <v>559</v>
      </c>
      <c r="AE238" s="108"/>
      <c r="AF238" s="189"/>
      <c r="AG238" s="189"/>
    </row>
    <row r="239" spans="4:34" ht="12" customHeight="1" x14ac:dyDescent="0.3">
      <c r="D239" s="302" t="s">
        <v>607</v>
      </c>
      <c r="E239" s="302"/>
      <c r="F239" s="312">
        <f>+F220</f>
        <v>814</v>
      </c>
      <c r="G239" s="304" t="s">
        <v>930</v>
      </c>
      <c r="H239" s="305">
        <v>-0.59</v>
      </c>
      <c r="I239" s="306" t="s">
        <v>931</v>
      </c>
      <c r="J239" s="307">
        <f t="shared" si="14"/>
        <v>-480.26</v>
      </c>
      <c r="K239" s="307">
        <f t="shared" si="15"/>
        <v>-687.25206000000003</v>
      </c>
      <c r="L239" s="107"/>
      <c r="N239" s="108"/>
      <c r="T239" s="117"/>
      <c r="U239" s="117"/>
      <c r="V239" s="107"/>
      <c r="AC239" s="117" t="s">
        <v>216</v>
      </c>
      <c r="AD239" s="117">
        <v>1731</v>
      </c>
      <c r="AE239" s="108"/>
      <c r="AF239" s="189"/>
      <c r="AG239" s="189"/>
    </row>
    <row r="240" spans="4:34" ht="12" customHeight="1" x14ac:dyDescent="0.3">
      <c r="D240" s="302" t="s">
        <v>935</v>
      </c>
      <c r="E240" s="302"/>
      <c r="F240" s="312">
        <f>+F221</f>
        <v>105937</v>
      </c>
      <c r="G240" s="304" t="s">
        <v>930</v>
      </c>
      <c r="H240" s="305">
        <v>-0.47</v>
      </c>
      <c r="I240" s="306" t="s">
        <v>931</v>
      </c>
      <c r="J240" s="307">
        <f t="shared" si="14"/>
        <v>-49790.39</v>
      </c>
      <c r="K240" s="307">
        <f t="shared" si="15"/>
        <v>-71250.048089999997</v>
      </c>
      <c r="L240" s="107"/>
      <c r="N240" s="108"/>
      <c r="T240" s="117"/>
      <c r="U240" s="117"/>
      <c r="V240" s="107"/>
      <c r="AC240" s="117" t="s">
        <v>217</v>
      </c>
      <c r="AD240" s="117">
        <v>1842</v>
      </c>
      <c r="AE240" s="108"/>
      <c r="AF240" s="189"/>
      <c r="AG240" s="189"/>
    </row>
    <row r="241" spans="4:34" ht="12" customHeight="1" x14ac:dyDescent="0.3">
      <c r="D241" s="302" t="s">
        <v>559</v>
      </c>
      <c r="E241" s="302"/>
      <c r="F241" s="312">
        <f>+F222</f>
        <v>5</v>
      </c>
      <c r="G241" s="304" t="s">
        <v>930</v>
      </c>
      <c r="H241" s="305">
        <v>-337.3</v>
      </c>
      <c r="I241" s="306" t="s">
        <v>931</v>
      </c>
      <c r="J241" s="307">
        <f t="shared" si="14"/>
        <v>-1686.5</v>
      </c>
      <c r="K241" s="307">
        <f t="shared" si="15"/>
        <v>-2413.3815</v>
      </c>
      <c r="L241" s="107"/>
      <c r="N241" s="108"/>
      <c r="T241" s="117"/>
      <c r="U241" s="117"/>
      <c r="V241" s="107"/>
      <c r="AC241" s="117" t="s">
        <v>218</v>
      </c>
      <c r="AD241" s="117">
        <v>815</v>
      </c>
      <c r="AE241" s="108"/>
      <c r="AF241" s="189"/>
      <c r="AG241" s="189"/>
    </row>
    <row r="242" spans="4:34" ht="12" customHeight="1" x14ac:dyDescent="0.3">
      <c r="D242" s="302" t="s">
        <v>940</v>
      </c>
      <c r="E242" s="302"/>
      <c r="F242" s="312">
        <v>1</v>
      </c>
      <c r="G242" s="304" t="s">
        <v>930</v>
      </c>
      <c r="H242" s="305">
        <f>+F160</f>
        <v>63188.2</v>
      </c>
      <c r="I242" s="306" t="s">
        <v>931</v>
      </c>
      <c r="J242" s="307">
        <f t="shared" si="14"/>
        <v>63188.2</v>
      </c>
      <c r="K242" s="307">
        <f t="shared" si="15"/>
        <v>90422.314199999993</v>
      </c>
      <c r="L242" s="107"/>
      <c r="N242" s="108"/>
      <c r="T242" s="117"/>
      <c r="U242" s="117"/>
      <c r="V242" s="107"/>
      <c r="AC242" s="117"/>
      <c r="AD242" s="117"/>
      <c r="AE242" s="108"/>
      <c r="AF242" s="189"/>
      <c r="AG242" s="189"/>
    </row>
    <row r="243" spans="4:34" ht="12" customHeight="1" x14ac:dyDescent="0.3">
      <c r="D243" s="308" t="s">
        <v>937</v>
      </c>
      <c r="K243" s="309">
        <f>SUM(K230:K241)</f>
        <v>-3052336.2081300002</v>
      </c>
      <c r="L243" s="107"/>
      <c r="N243" s="108"/>
      <c r="T243" s="117"/>
      <c r="U243" s="117"/>
      <c r="V243" s="107"/>
      <c r="AC243" s="117" t="s">
        <v>219</v>
      </c>
      <c r="AD243" s="117">
        <v>265</v>
      </c>
      <c r="AE243" s="108"/>
      <c r="AF243" s="189"/>
      <c r="AG243" s="189"/>
    </row>
    <row r="244" spans="4:34" ht="12" customHeight="1" x14ac:dyDescent="0.3">
      <c r="U244" s="117"/>
      <c r="V244" s="117"/>
      <c r="AD244" s="117" t="s">
        <v>220</v>
      </c>
      <c r="AE244" s="117">
        <v>1709</v>
      </c>
      <c r="AF244" s="108"/>
      <c r="AG244" s="189"/>
      <c r="AH244" s="189"/>
    </row>
    <row r="245" spans="4:34" ht="12" customHeight="1" x14ac:dyDescent="0.3">
      <c r="K245" s="309">
        <f>+K223+K243</f>
        <v>-4570502.2675200002</v>
      </c>
      <c r="L245" s="107"/>
      <c r="N245" s="108"/>
      <c r="T245" s="117"/>
      <c r="U245" s="117"/>
      <c r="V245" s="107"/>
      <c r="AC245" s="117" t="s">
        <v>221</v>
      </c>
      <c r="AD245" s="117">
        <v>1955</v>
      </c>
      <c r="AE245" s="108"/>
      <c r="AF245" s="189"/>
      <c r="AG245" s="189"/>
    </row>
    <row r="246" spans="4:34" ht="12" customHeight="1" x14ac:dyDescent="0.3">
      <c r="U246" s="117"/>
      <c r="V246" s="117"/>
      <c r="AD246" s="117" t="s">
        <v>222</v>
      </c>
      <c r="AE246" s="117">
        <v>335</v>
      </c>
      <c r="AF246" s="108"/>
      <c r="AG246" s="189"/>
      <c r="AH246" s="189"/>
    </row>
    <row r="247" spans="4:34" ht="12" customHeight="1" x14ac:dyDescent="0.3">
      <c r="U247" s="117"/>
      <c r="V247" s="117"/>
      <c r="AD247" s="117" t="s">
        <v>223</v>
      </c>
      <c r="AE247" s="117">
        <v>944</v>
      </c>
      <c r="AF247" s="108"/>
      <c r="AG247" s="189"/>
      <c r="AH247" s="189"/>
    </row>
    <row r="248" spans="4:34" ht="12" customHeight="1" x14ac:dyDescent="0.3">
      <c r="U248" s="117"/>
      <c r="V248" s="117"/>
      <c r="AD248" s="117" t="s">
        <v>224</v>
      </c>
      <c r="AE248" s="117">
        <v>424</v>
      </c>
      <c r="AF248" s="108"/>
      <c r="AG248" s="189"/>
      <c r="AH248" s="189"/>
    </row>
    <row r="249" spans="4:34" ht="12" customHeight="1" x14ac:dyDescent="0.3">
      <c r="U249" s="117"/>
      <c r="V249" s="117"/>
      <c r="AD249" s="117" t="s">
        <v>225</v>
      </c>
      <c r="AE249" s="117">
        <v>425</v>
      </c>
      <c r="AF249" s="108"/>
      <c r="AG249" s="189"/>
      <c r="AH249" s="189"/>
    </row>
    <row r="250" spans="4:34" ht="12" customHeight="1" x14ac:dyDescent="0.3">
      <c r="D250" s="107" t="s">
        <v>938</v>
      </c>
      <c r="U250" s="117"/>
      <c r="V250" s="117"/>
      <c r="AD250" s="117" t="s">
        <v>226</v>
      </c>
      <c r="AE250" s="117">
        <v>1740</v>
      </c>
      <c r="AF250" s="108"/>
      <c r="AG250" s="189"/>
      <c r="AH250" s="189"/>
    </row>
    <row r="251" spans="4:34" ht="12" customHeight="1" x14ac:dyDescent="0.3">
      <c r="H251" s="108" t="s">
        <v>941</v>
      </c>
      <c r="K251" s="108">
        <v>1.4790000000000001</v>
      </c>
      <c r="L251" s="108" t="s">
        <v>942</v>
      </c>
      <c r="U251" s="117"/>
      <c r="V251" s="117"/>
      <c r="AD251" s="117" t="s">
        <v>227</v>
      </c>
      <c r="AE251" s="117">
        <v>643</v>
      </c>
      <c r="AF251" s="108"/>
      <c r="AG251" s="189"/>
      <c r="AH251" s="189"/>
    </row>
    <row r="252" spans="4:34" ht="12" customHeight="1" x14ac:dyDescent="0.3">
      <c r="D252" s="1"/>
      <c r="E252" s="1"/>
      <c r="F252" s="300" t="s">
        <v>926</v>
      </c>
      <c r="G252"/>
      <c r="H252" s="301" t="s">
        <v>927</v>
      </c>
      <c r="I252"/>
      <c r="J252" s="301" t="s">
        <v>928</v>
      </c>
      <c r="K252" s="301" t="s">
        <v>929</v>
      </c>
      <c r="U252" s="117"/>
      <c r="V252" s="117"/>
      <c r="AD252" s="117" t="s">
        <v>228</v>
      </c>
      <c r="AE252" s="117">
        <v>946</v>
      </c>
      <c r="AF252" s="108"/>
      <c r="AG252" s="189"/>
      <c r="AH252" s="189"/>
    </row>
    <row r="253" spans="4:34" ht="12" customHeight="1" x14ac:dyDescent="0.3">
      <c r="D253" s="47" t="s">
        <v>939</v>
      </c>
      <c r="E253" s="1"/>
      <c r="F253" s="311">
        <f>+F229</f>
        <v>123467</v>
      </c>
      <c r="G253" s="304" t="s">
        <v>930</v>
      </c>
      <c r="H253" s="310">
        <f>+H229</f>
        <v>-0.58999999999999986</v>
      </c>
      <c r="I253" s="306" t="s">
        <v>931</v>
      </c>
      <c r="J253" s="307">
        <f>F253*H253</f>
        <v>-72845.529999999984</v>
      </c>
      <c r="K253" s="307">
        <f>+J253*$P$74</f>
        <v>-107738.53886999999</v>
      </c>
      <c r="U253" s="117"/>
      <c r="V253" s="117"/>
      <c r="AD253" s="117" t="s">
        <v>229</v>
      </c>
      <c r="AE253" s="117">
        <v>304</v>
      </c>
      <c r="AF253" s="108"/>
      <c r="AG253" s="189"/>
      <c r="AH253" s="189"/>
    </row>
    <row r="254" spans="4:34" ht="12" customHeight="1" x14ac:dyDescent="0.3">
      <c r="D254" s="302" t="s">
        <v>604</v>
      </c>
      <c r="E254" s="302"/>
      <c r="F254" s="311">
        <f t="shared" ref="F254:F266" si="18">+F230</f>
        <v>29757</v>
      </c>
      <c r="G254" s="304" t="s">
        <v>930</v>
      </c>
      <c r="H254" s="310">
        <f t="shared" ref="H254:H266" si="19">+H230</f>
        <v>-8.8700000000000045</v>
      </c>
      <c r="I254" s="306" t="s">
        <v>931</v>
      </c>
      <c r="J254" s="307">
        <f t="shared" ref="J254:J266" si="20">F254*H254</f>
        <v>-263944.59000000014</v>
      </c>
      <c r="K254" s="307">
        <f t="shared" ref="K254:K266" si="21">+J254*$P$74</f>
        <v>-390374.04861000023</v>
      </c>
      <c r="U254" s="117"/>
      <c r="V254" s="117"/>
      <c r="AD254" s="117" t="s">
        <v>230</v>
      </c>
      <c r="AE254" s="117">
        <v>356</v>
      </c>
      <c r="AF254" s="108"/>
      <c r="AG254" s="189"/>
      <c r="AH254" s="189"/>
    </row>
    <row r="255" spans="4:34" ht="12" customHeight="1" x14ac:dyDescent="0.3">
      <c r="D255" s="302" t="s">
        <v>932</v>
      </c>
      <c r="E255" s="302"/>
      <c r="F255" s="311">
        <f t="shared" si="18"/>
        <v>11713</v>
      </c>
      <c r="G255" s="304" t="s">
        <v>930</v>
      </c>
      <c r="H255" s="310">
        <f t="shared" si="19"/>
        <v>-32.96</v>
      </c>
      <c r="I255" s="306" t="s">
        <v>931</v>
      </c>
      <c r="J255" s="307">
        <f t="shared" si="20"/>
        <v>-386060.48</v>
      </c>
      <c r="K255" s="307">
        <f t="shared" si="21"/>
        <v>-570983.44992000004</v>
      </c>
      <c r="U255" s="117"/>
      <c r="V255" s="117"/>
      <c r="AD255" s="117" t="s">
        <v>231</v>
      </c>
      <c r="AE255" s="117">
        <v>569</v>
      </c>
      <c r="AF255" s="108"/>
      <c r="AG255" s="189"/>
      <c r="AH255" s="189"/>
    </row>
    <row r="256" spans="4:34" ht="12" customHeight="1" x14ac:dyDescent="0.3">
      <c r="D256" s="302" t="s">
        <v>933</v>
      </c>
      <c r="E256" s="302"/>
      <c r="F256" s="311">
        <f t="shared" si="18"/>
        <v>6577</v>
      </c>
      <c r="G256" s="304" t="s">
        <v>930</v>
      </c>
      <c r="H256" s="310">
        <f t="shared" si="19"/>
        <v>-53.54</v>
      </c>
      <c r="I256" s="306" t="s">
        <v>931</v>
      </c>
      <c r="J256" s="307">
        <f t="shared" si="20"/>
        <v>-352132.58</v>
      </c>
      <c r="K256" s="307">
        <f t="shared" si="21"/>
        <v>-520804.08582000004</v>
      </c>
      <c r="U256" s="117"/>
      <c r="V256" s="117"/>
      <c r="AD256" s="117" t="s">
        <v>232</v>
      </c>
      <c r="AE256" s="117">
        <v>571</v>
      </c>
      <c r="AF256" s="108"/>
      <c r="AG256" s="189"/>
      <c r="AH256" s="189"/>
    </row>
    <row r="257" spans="4:34" ht="12" customHeight="1" x14ac:dyDescent="0.3">
      <c r="D257" s="302" t="s">
        <v>528</v>
      </c>
      <c r="E257" s="302"/>
      <c r="F257" s="311">
        <f t="shared" si="18"/>
        <v>230966</v>
      </c>
      <c r="G257" s="304" t="s">
        <v>930</v>
      </c>
      <c r="H257" s="310">
        <f t="shared" si="19"/>
        <v>0</v>
      </c>
      <c r="I257" s="306" t="s">
        <v>931</v>
      </c>
      <c r="J257" s="307">
        <f t="shared" si="20"/>
        <v>0</v>
      </c>
      <c r="K257" s="307">
        <f t="shared" si="21"/>
        <v>0</v>
      </c>
      <c r="U257" s="117"/>
      <c r="V257" s="117"/>
      <c r="AD257" s="117" t="s">
        <v>233</v>
      </c>
      <c r="AE257" s="117">
        <v>267</v>
      </c>
      <c r="AF257" s="108"/>
      <c r="AG257" s="189"/>
      <c r="AH257" s="189"/>
    </row>
    <row r="258" spans="4:34" ht="12" customHeight="1" x14ac:dyDescent="0.3">
      <c r="D258" s="302" t="s">
        <v>934</v>
      </c>
      <c r="E258" s="302"/>
      <c r="F258" s="311">
        <f t="shared" si="18"/>
        <v>8583</v>
      </c>
      <c r="G258" s="304" t="s">
        <v>930</v>
      </c>
      <c r="H258" s="310">
        <f t="shared" si="19"/>
        <v>-40.589999999999989</v>
      </c>
      <c r="I258" s="306" t="s">
        <v>931</v>
      </c>
      <c r="J258" s="307">
        <f t="shared" si="20"/>
        <v>-348383.96999999991</v>
      </c>
      <c r="K258" s="307">
        <f t="shared" si="21"/>
        <v>-515259.89162999991</v>
      </c>
      <c r="U258" s="117"/>
      <c r="V258" s="117"/>
      <c r="AD258" s="117" t="s">
        <v>234</v>
      </c>
      <c r="AE258" s="117">
        <v>268</v>
      </c>
      <c r="AF258" s="108"/>
      <c r="AG258" s="189"/>
      <c r="AH258" s="189"/>
    </row>
    <row r="259" spans="4:34" ht="12" customHeight="1" x14ac:dyDescent="0.3">
      <c r="D259" s="302" t="s">
        <v>480</v>
      </c>
      <c r="E259" s="302"/>
      <c r="F259" s="311">
        <f t="shared" si="18"/>
        <v>7446</v>
      </c>
      <c r="G259" s="304" t="s">
        <v>930</v>
      </c>
      <c r="H259" s="310">
        <f t="shared" si="19"/>
        <v>-97.25</v>
      </c>
      <c r="I259" s="306" t="s">
        <v>931</v>
      </c>
      <c r="J259" s="307">
        <f t="shared" si="20"/>
        <v>-724123.5</v>
      </c>
      <c r="K259" s="307">
        <f t="shared" si="21"/>
        <v>-1070978.6565</v>
      </c>
      <c r="U259" s="117"/>
      <c r="V259" s="117"/>
      <c r="AD259" s="117" t="s">
        <v>235</v>
      </c>
      <c r="AE259" s="117">
        <v>1695</v>
      </c>
      <c r="AF259" s="108"/>
      <c r="AG259" s="189"/>
      <c r="AH259" s="189"/>
    </row>
    <row r="260" spans="4:34" ht="12" customHeight="1" x14ac:dyDescent="0.3">
      <c r="D260" s="302" t="s">
        <v>532</v>
      </c>
      <c r="E260" s="302"/>
      <c r="F260" s="311">
        <f t="shared" si="18"/>
        <v>0</v>
      </c>
      <c r="G260" s="304" t="s">
        <v>930</v>
      </c>
      <c r="H260" s="310">
        <f t="shared" si="19"/>
        <v>-1.25</v>
      </c>
      <c r="I260" s="306" t="s">
        <v>931</v>
      </c>
      <c r="J260" s="307">
        <f t="shared" si="20"/>
        <v>0</v>
      </c>
      <c r="K260" s="307">
        <f t="shared" si="21"/>
        <v>0</v>
      </c>
      <c r="U260" s="117"/>
      <c r="V260" s="117"/>
      <c r="AD260" s="117" t="s">
        <v>236</v>
      </c>
      <c r="AE260" s="117">
        <v>1699</v>
      </c>
      <c r="AF260" s="108"/>
      <c r="AG260" s="189"/>
      <c r="AH260" s="189"/>
    </row>
    <row r="261" spans="4:34" ht="12" customHeight="1" x14ac:dyDescent="0.3">
      <c r="D261" s="302" t="s">
        <v>533</v>
      </c>
      <c r="E261" s="302"/>
      <c r="F261" s="311">
        <f t="shared" si="18"/>
        <v>0</v>
      </c>
      <c r="G261" s="304" t="s">
        <v>930</v>
      </c>
      <c r="H261" s="310">
        <f t="shared" si="19"/>
        <v>86.420000000000016</v>
      </c>
      <c r="I261" s="306" t="s">
        <v>931</v>
      </c>
      <c r="J261" s="307">
        <f t="shared" si="20"/>
        <v>0</v>
      </c>
      <c r="K261" s="307">
        <f t="shared" si="21"/>
        <v>0</v>
      </c>
      <c r="U261" s="117"/>
      <c r="V261" s="117"/>
      <c r="AD261" s="117" t="s">
        <v>237</v>
      </c>
      <c r="AE261" s="117">
        <v>171</v>
      </c>
      <c r="AF261" s="108"/>
      <c r="AG261" s="189"/>
      <c r="AH261" s="189"/>
    </row>
    <row r="262" spans="4:34" ht="12" customHeight="1" x14ac:dyDescent="0.3">
      <c r="D262" s="302" t="s">
        <v>606</v>
      </c>
      <c r="E262" s="302"/>
      <c r="F262" s="311">
        <f t="shared" si="18"/>
        <v>11441</v>
      </c>
      <c r="G262" s="304" t="s">
        <v>930</v>
      </c>
      <c r="H262" s="310">
        <f t="shared" si="19"/>
        <v>-0.56000000000000005</v>
      </c>
      <c r="I262" s="306" t="s">
        <v>931</v>
      </c>
      <c r="J262" s="307">
        <f t="shared" si="20"/>
        <v>-6406.9600000000009</v>
      </c>
      <c r="K262" s="307">
        <f t="shared" si="21"/>
        <v>-9475.8938400000025</v>
      </c>
      <c r="U262" s="117"/>
      <c r="V262" s="117"/>
      <c r="AD262" s="117" t="s">
        <v>238</v>
      </c>
      <c r="AE262" s="117">
        <v>575</v>
      </c>
      <c r="AF262" s="108"/>
      <c r="AG262" s="189"/>
      <c r="AH262" s="189"/>
    </row>
    <row r="263" spans="4:34" ht="12" customHeight="1" x14ac:dyDescent="0.3">
      <c r="D263" s="302" t="s">
        <v>607</v>
      </c>
      <c r="E263" s="302"/>
      <c r="F263" s="311">
        <f t="shared" si="18"/>
        <v>814</v>
      </c>
      <c r="G263" s="304" t="s">
        <v>930</v>
      </c>
      <c r="H263" s="310">
        <f t="shared" si="19"/>
        <v>-0.59</v>
      </c>
      <c r="I263" s="306" t="s">
        <v>931</v>
      </c>
      <c r="J263" s="307">
        <f t="shared" si="20"/>
        <v>-480.26</v>
      </c>
      <c r="K263" s="307">
        <f t="shared" si="21"/>
        <v>-710.30453999999997</v>
      </c>
      <c r="U263" s="117"/>
      <c r="V263" s="117"/>
      <c r="AD263" s="117" t="s">
        <v>239</v>
      </c>
      <c r="AE263" s="117">
        <v>576</v>
      </c>
      <c r="AF263" s="108"/>
      <c r="AG263" s="189"/>
      <c r="AH263" s="189"/>
    </row>
    <row r="264" spans="4:34" ht="12" customHeight="1" x14ac:dyDescent="0.3">
      <c r="D264" s="302" t="s">
        <v>935</v>
      </c>
      <c r="E264" s="302"/>
      <c r="F264" s="311">
        <f t="shared" si="18"/>
        <v>105937</v>
      </c>
      <c r="G264" s="304" t="s">
        <v>930</v>
      </c>
      <c r="H264" s="310">
        <f t="shared" si="19"/>
        <v>-0.47</v>
      </c>
      <c r="I264" s="306" t="s">
        <v>931</v>
      </c>
      <c r="J264" s="307">
        <f t="shared" si="20"/>
        <v>-49790.39</v>
      </c>
      <c r="K264" s="307">
        <f t="shared" si="21"/>
        <v>-73639.986810000002</v>
      </c>
      <c r="U264" s="117"/>
      <c r="V264" s="117"/>
      <c r="AD264" s="117" t="s">
        <v>240</v>
      </c>
      <c r="AE264" s="117">
        <v>820</v>
      </c>
      <c r="AF264" s="108"/>
      <c r="AG264" s="189"/>
      <c r="AH264" s="189"/>
    </row>
    <row r="265" spans="4:34" ht="12" customHeight="1" x14ac:dyDescent="0.3">
      <c r="D265" s="302" t="s">
        <v>559</v>
      </c>
      <c r="E265" s="302"/>
      <c r="F265" s="311">
        <f t="shared" si="18"/>
        <v>5</v>
      </c>
      <c r="G265" s="304" t="s">
        <v>930</v>
      </c>
      <c r="H265" s="310">
        <f t="shared" si="19"/>
        <v>-337.3</v>
      </c>
      <c r="I265" s="306" t="s">
        <v>931</v>
      </c>
      <c r="J265" s="307">
        <f t="shared" si="20"/>
        <v>-1686.5</v>
      </c>
      <c r="K265" s="307">
        <f t="shared" si="21"/>
        <v>-2494.3335000000002</v>
      </c>
      <c r="U265" s="117"/>
      <c r="V265" s="117"/>
      <c r="AD265" s="117" t="s">
        <v>241</v>
      </c>
      <c r="AE265" s="117">
        <v>302</v>
      </c>
      <c r="AF265" s="108"/>
      <c r="AG265" s="189"/>
      <c r="AH265" s="189"/>
    </row>
    <row r="266" spans="4:34" ht="12" customHeight="1" x14ac:dyDescent="0.3">
      <c r="D266" s="302" t="s">
        <v>940</v>
      </c>
      <c r="E266" s="302"/>
      <c r="F266" s="311">
        <f t="shared" si="18"/>
        <v>1</v>
      </c>
      <c r="G266" s="304" t="s">
        <v>930</v>
      </c>
      <c r="H266" s="310">
        <f t="shared" si="19"/>
        <v>63188.2</v>
      </c>
      <c r="I266" s="306" t="s">
        <v>931</v>
      </c>
      <c r="J266" s="307">
        <f t="shared" si="20"/>
        <v>63188.2</v>
      </c>
      <c r="K266" s="307">
        <f t="shared" si="21"/>
        <v>93455.347800000003</v>
      </c>
      <c r="U266" s="117"/>
      <c r="V266" s="117"/>
      <c r="AD266" s="117" t="s">
        <v>242</v>
      </c>
      <c r="AE266" s="117">
        <v>951</v>
      </c>
      <c r="AF266" s="108"/>
      <c r="AG266" s="189"/>
      <c r="AH266" s="189"/>
    </row>
    <row r="267" spans="4:34" ht="12" customHeight="1" x14ac:dyDescent="0.3">
      <c r="D267" s="308" t="s">
        <v>937</v>
      </c>
      <c r="K267" s="309">
        <f>SUM(K254:K265)</f>
        <v>-3154720.6511700004</v>
      </c>
      <c r="U267" s="117"/>
      <c r="V267" s="117"/>
      <c r="AD267" s="117" t="s">
        <v>243</v>
      </c>
      <c r="AE267" s="117">
        <v>579</v>
      </c>
      <c r="AF267" s="108"/>
      <c r="AG267" s="189"/>
      <c r="AH267" s="189"/>
    </row>
    <row r="268" spans="4:34" ht="12" customHeight="1" x14ac:dyDescent="0.3">
      <c r="U268" s="117"/>
      <c r="V268" s="117"/>
      <c r="AD268" s="117" t="s">
        <v>244</v>
      </c>
      <c r="AE268" s="117">
        <v>823</v>
      </c>
      <c r="AF268" s="108"/>
      <c r="AG268" s="189"/>
      <c r="AH268" s="189"/>
    </row>
    <row r="269" spans="4:34" ht="12" customHeight="1" x14ac:dyDescent="0.3">
      <c r="U269" s="117"/>
      <c r="V269" s="117"/>
      <c r="AD269" s="117" t="s">
        <v>245</v>
      </c>
      <c r="AE269" s="117">
        <v>824</v>
      </c>
      <c r="AF269" s="108"/>
      <c r="AG269" s="189"/>
      <c r="AH269" s="189"/>
    </row>
    <row r="270" spans="4:34" ht="12" customHeight="1" x14ac:dyDescent="0.3">
      <c r="U270" s="117"/>
      <c r="V270" s="117"/>
      <c r="AD270" s="117" t="s">
        <v>560</v>
      </c>
      <c r="AE270" s="117">
        <v>1895</v>
      </c>
      <c r="AF270" s="108"/>
      <c r="AG270" s="189"/>
      <c r="AH270" s="189"/>
    </row>
    <row r="271" spans="4:34" ht="12" customHeight="1" x14ac:dyDescent="0.3">
      <c r="U271" s="117"/>
      <c r="V271" s="117"/>
      <c r="AD271" s="117" t="s">
        <v>246</v>
      </c>
      <c r="AE271" s="117">
        <v>269</v>
      </c>
      <c r="AF271" s="108"/>
      <c r="AG271" s="189"/>
      <c r="AH271" s="189"/>
    </row>
    <row r="272" spans="4:34" ht="12" customHeight="1" x14ac:dyDescent="0.3">
      <c r="U272" s="117"/>
      <c r="V272" s="117"/>
      <c r="AD272" s="117" t="s">
        <v>247</v>
      </c>
      <c r="AE272" s="117">
        <v>173</v>
      </c>
      <c r="AF272" s="108"/>
      <c r="AG272" s="189"/>
      <c r="AH272" s="189"/>
    </row>
    <row r="273" spans="21:34" ht="12" customHeight="1" x14ac:dyDescent="0.3">
      <c r="U273" s="117"/>
      <c r="V273" s="117"/>
      <c r="AD273" s="117" t="s">
        <v>248</v>
      </c>
      <c r="AE273" s="117">
        <v>1773</v>
      </c>
      <c r="AF273" s="108"/>
      <c r="AG273" s="189"/>
      <c r="AH273" s="189"/>
    </row>
    <row r="274" spans="21:34" ht="12" customHeight="1" x14ac:dyDescent="0.3">
      <c r="U274" s="117"/>
      <c r="V274" s="117"/>
      <c r="AD274" s="117" t="s">
        <v>249</v>
      </c>
      <c r="AE274" s="117">
        <v>175</v>
      </c>
      <c r="AF274" s="108"/>
      <c r="AG274" s="189"/>
      <c r="AH274" s="189"/>
    </row>
    <row r="275" spans="21:34" ht="12" customHeight="1" x14ac:dyDescent="0.3">
      <c r="U275" s="117"/>
      <c r="V275" s="117"/>
      <c r="AD275" s="117" t="s">
        <v>250</v>
      </c>
      <c r="AE275" s="117">
        <v>881</v>
      </c>
      <c r="AF275" s="108"/>
      <c r="AG275" s="189"/>
      <c r="AH275" s="189"/>
    </row>
    <row r="276" spans="21:34" ht="12" customHeight="1" x14ac:dyDescent="0.3">
      <c r="U276" s="117"/>
      <c r="V276" s="117"/>
      <c r="AD276" s="117" t="s">
        <v>251</v>
      </c>
      <c r="AE276" s="117">
        <v>1586</v>
      </c>
      <c r="AF276" s="108"/>
      <c r="AG276" s="189"/>
      <c r="AH276" s="189"/>
    </row>
    <row r="277" spans="21:34" ht="12" customHeight="1" x14ac:dyDescent="0.3">
      <c r="U277" s="117"/>
      <c r="V277" s="117"/>
      <c r="AD277" s="117" t="s">
        <v>252</v>
      </c>
      <c r="AE277" s="117">
        <v>826</v>
      </c>
      <c r="AF277" s="108"/>
      <c r="AG277" s="189"/>
      <c r="AH277" s="189"/>
    </row>
    <row r="278" spans="21:34" ht="12" customHeight="1" x14ac:dyDescent="0.3">
      <c r="U278" s="117"/>
      <c r="V278" s="117"/>
      <c r="AD278" s="117" t="s">
        <v>253</v>
      </c>
      <c r="AE278" s="117">
        <v>580</v>
      </c>
      <c r="AF278" s="108"/>
      <c r="AG278" s="189"/>
      <c r="AH278" s="189"/>
    </row>
    <row r="279" spans="21:34" ht="12" customHeight="1" x14ac:dyDescent="0.3">
      <c r="U279" s="117"/>
      <c r="V279" s="117"/>
      <c r="AD279" s="117" t="s">
        <v>254</v>
      </c>
      <c r="AE279" s="117">
        <v>85</v>
      </c>
      <c r="AF279" s="108"/>
      <c r="AG279" s="189"/>
      <c r="AH279" s="189"/>
    </row>
    <row r="280" spans="21:34" ht="12" customHeight="1" x14ac:dyDescent="0.3">
      <c r="U280" s="117"/>
      <c r="V280" s="117"/>
      <c r="AD280" s="117" t="s">
        <v>255</v>
      </c>
      <c r="AE280" s="117">
        <v>431</v>
      </c>
      <c r="AF280" s="108"/>
      <c r="AG280" s="189"/>
      <c r="AH280" s="189"/>
    </row>
    <row r="281" spans="21:34" ht="12" customHeight="1" x14ac:dyDescent="0.3">
      <c r="U281" s="117"/>
      <c r="V281" s="117"/>
      <c r="AD281" s="117" t="s">
        <v>256</v>
      </c>
      <c r="AE281" s="117">
        <v>432</v>
      </c>
      <c r="AF281" s="108"/>
      <c r="AG281" s="189"/>
      <c r="AH281" s="189"/>
    </row>
    <row r="282" spans="21:34" ht="12" customHeight="1" x14ac:dyDescent="0.3">
      <c r="U282" s="117"/>
      <c r="V282" s="117"/>
      <c r="AD282" s="117" t="s">
        <v>257</v>
      </c>
      <c r="AE282" s="117">
        <v>86</v>
      </c>
      <c r="AF282" s="108"/>
      <c r="AG282" s="189"/>
      <c r="AH282" s="189"/>
    </row>
    <row r="283" spans="21:34" ht="12" customHeight="1" x14ac:dyDescent="0.3">
      <c r="U283" s="117"/>
      <c r="V283" s="117"/>
      <c r="AD283" s="117" t="s">
        <v>258</v>
      </c>
      <c r="AE283" s="117">
        <v>828</v>
      </c>
      <c r="AF283" s="108"/>
      <c r="AG283" s="189"/>
      <c r="AH283" s="189"/>
    </row>
    <row r="284" spans="21:34" ht="12" customHeight="1" x14ac:dyDescent="0.3">
      <c r="U284" s="117"/>
      <c r="V284" s="117"/>
      <c r="AD284" s="117" t="s">
        <v>259</v>
      </c>
      <c r="AE284" s="117">
        <v>584</v>
      </c>
      <c r="AF284" s="108"/>
      <c r="AG284" s="189"/>
      <c r="AH284" s="189"/>
    </row>
    <row r="285" spans="21:34" ht="12" customHeight="1" x14ac:dyDescent="0.3">
      <c r="U285" s="117"/>
      <c r="V285" s="117"/>
      <c r="AD285" s="117" t="s">
        <v>260</v>
      </c>
      <c r="AE285" s="117">
        <v>1509</v>
      </c>
      <c r="AF285" s="108"/>
      <c r="AG285" s="189"/>
      <c r="AH285" s="189"/>
    </row>
    <row r="286" spans="21:34" ht="12" customHeight="1" x14ac:dyDescent="0.3">
      <c r="U286" s="117"/>
      <c r="V286" s="117"/>
      <c r="AD286" s="117" t="s">
        <v>261</v>
      </c>
      <c r="AE286" s="117">
        <v>437</v>
      </c>
      <c r="AF286" s="108"/>
      <c r="AG286" s="189"/>
      <c r="AH286" s="189"/>
    </row>
    <row r="287" spans="21:34" ht="12" customHeight="1" x14ac:dyDescent="0.3">
      <c r="U287" s="117"/>
      <c r="V287" s="117"/>
      <c r="AD287" s="117" t="s">
        <v>262</v>
      </c>
      <c r="AE287" s="117">
        <v>644</v>
      </c>
      <c r="AF287" s="108"/>
      <c r="AG287" s="189"/>
      <c r="AH287" s="189"/>
    </row>
    <row r="288" spans="21:34" ht="12" customHeight="1" x14ac:dyDescent="0.3">
      <c r="U288" s="117"/>
      <c r="V288" s="117"/>
      <c r="AD288" s="117" t="s">
        <v>263</v>
      </c>
      <c r="AE288" s="117">
        <v>589</v>
      </c>
      <c r="AF288" s="108"/>
      <c r="AG288" s="189"/>
      <c r="AH288" s="189"/>
    </row>
    <row r="289" spans="21:34" ht="12" customHeight="1" x14ac:dyDescent="0.3">
      <c r="U289" s="117"/>
      <c r="V289" s="117"/>
      <c r="AD289" s="117" t="s">
        <v>264</v>
      </c>
      <c r="AE289" s="117">
        <v>1734</v>
      </c>
      <c r="AF289" s="108"/>
      <c r="AG289" s="189"/>
      <c r="AH289" s="189"/>
    </row>
    <row r="290" spans="21:34" ht="12" customHeight="1" x14ac:dyDescent="0.3">
      <c r="U290" s="117"/>
      <c r="V290" s="117"/>
      <c r="AD290" s="117" t="s">
        <v>265</v>
      </c>
      <c r="AE290" s="117">
        <v>590</v>
      </c>
      <c r="AF290" s="108"/>
      <c r="AG290" s="189"/>
      <c r="AH290" s="189"/>
    </row>
    <row r="291" spans="21:34" ht="12" customHeight="1" x14ac:dyDescent="0.3">
      <c r="U291" s="117"/>
      <c r="V291" s="117"/>
      <c r="AD291" s="117" t="s">
        <v>562</v>
      </c>
      <c r="AE291" s="117">
        <v>1894</v>
      </c>
      <c r="AF291" s="108"/>
      <c r="AG291" s="189"/>
      <c r="AH291" s="189"/>
    </row>
    <row r="292" spans="21:34" ht="12" customHeight="1" x14ac:dyDescent="0.3">
      <c r="U292" s="117"/>
      <c r="V292" s="117"/>
      <c r="AD292" s="117" t="s">
        <v>266</v>
      </c>
      <c r="AE292" s="117">
        <v>765</v>
      </c>
      <c r="AF292" s="108"/>
      <c r="AG292" s="189"/>
      <c r="AH292" s="189"/>
    </row>
    <row r="293" spans="21:34" ht="12" customHeight="1" x14ac:dyDescent="0.3">
      <c r="U293" s="117"/>
      <c r="V293" s="117"/>
      <c r="AD293" s="117" t="s">
        <v>267</v>
      </c>
      <c r="AE293" s="117">
        <v>1926</v>
      </c>
      <c r="AF293" s="108"/>
      <c r="AG293" s="189"/>
      <c r="AH293" s="189"/>
    </row>
    <row r="294" spans="21:34" ht="12" customHeight="1" x14ac:dyDescent="0.3">
      <c r="U294" s="117"/>
      <c r="V294" s="117"/>
      <c r="AD294" s="117" t="s">
        <v>268</v>
      </c>
      <c r="AE294" s="117">
        <v>439</v>
      </c>
      <c r="AF294" s="108"/>
      <c r="AG294" s="189"/>
      <c r="AH294" s="189"/>
    </row>
    <row r="295" spans="21:34" ht="12" customHeight="1" x14ac:dyDescent="0.3">
      <c r="U295" s="117"/>
      <c r="V295" s="117"/>
      <c r="AD295" s="117" t="s">
        <v>269</v>
      </c>
      <c r="AE295" s="117">
        <v>273</v>
      </c>
      <c r="AF295" s="108"/>
      <c r="AG295" s="189"/>
      <c r="AH295" s="189"/>
    </row>
    <row r="296" spans="21:34" ht="12" customHeight="1" x14ac:dyDescent="0.3">
      <c r="U296" s="117"/>
      <c r="V296" s="117"/>
      <c r="AD296" s="117" t="s">
        <v>270</v>
      </c>
      <c r="AE296" s="117">
        <v>177</v>
      </c>
      <c r="AF296" s="108"/>
      <c r="AG296" s="189"/>
      <c r="AH296" s="189"/>
    </row>
    <row r="297" spans="21:34" ht="12" customHeight="1" x14ac:dyDescent="0.3">
      <c r="U297" s="117"/>
      <c r="V297" s="117"/>
      <c r="AD297" s="117" t="s">
        <v>271</v>
      </c>
      <c r="AE297" s="117">
        <v>703</v>
      </c>
      <c r="AF297" s="108"/>
      <c r="AG297" s="189"/>
      <c r="AH297" s="189"/>
    </row>
    <row r="298" spans="21:34" ht="12" customHeight="1" x14ac:dyDescent="0.3">
      <c r="U298" s="117"/>
      <c r="V298" s="117"/>
      <c r="AD298" s="117" t="s">
        <v>272</v>
      </c>
      <c r="AE298" s="117">
        <v>274</v>
      </c>
      <c r="AF298" s="108"/>
      <c r="AG298" s="189"/>
      <c r="AH298" s="189"/>
    </row>
    <row r="299" spans="21:34" ht="12" customHeight="1" x14ac:dyDescent="0.3">
      <c r="U299" s="117"/>
      <c r="V299" s="117"/>
      <c r="AD299" s="117" t="s">
        <v>273</v>
      </c>
      <c r="AE299" s="117">
        <v>339</v>
      </c>
      <c r="AF299" s="108"/>
      <c r="AG299" s="189"/>
      <c r="AH299" s="189"/>
    </row>
    <row r="300" spans="21:34" ht="12" customHeight="1" x14ac:dyDescent="0.3">
      <c r="U300" s="117"/>
      <c r="V300" s="117"/>
      <c r="AD300" s="117" t="s">
        <v>274</v>
      </c>
      <c r="AE300" s="117">
        <v>1667</v>
      </c>
      <c r="AF300" s="108"/>
      <c r="AG300" s="189"/>
      <c r="AH300" s="189"/>
    </row>
    <row r="301" spans="21:34" ht="12" customHeight="1" x14ac:dyDescent="0.3">
      <c r="U301" s="117"/>
      <c r="V301" s="117"/>
      <c r="AD301" s="117" t="s">
        <v>275</v>
      </c>
      <c r="AE301" s="117">
        <v>275</v>
      </c>
      <c r="AF301" s="108"/>
      <c r="AG301" s="189"/>
      <c r="AH301" s="189"/>
    </row>
    <row r="302" spans="21:34" ht="12" customHeight="1" x14ac:dyDescent="0.3">
      <c r="U302" s="117"/>
      <c r="V302" s="117"/>
      <c r="AD302" s="117" t="s">
        <v>276</v>
      </c>
      <c r="AE302" s="117">
        <v>340</v>
      </c>
      <c r="AF302" s="108"/>
      <c r="AG302" s="189"/>
      <c r="AH302" s="189"/>
    </row>
    <row r="303" spans="21:34" ht="12" customHeight="1" x14ac:dyDescent="0.3">
      <c r="U303" s="117"/>
      <c r="V303" s="117"/>
      <c r="AD303" s="117" t="s">
        <v>277</v>
      </c>
      <c r="AE303" s="117">
        <v>597</v>
      </c>
      <c r="AF303" s="108"/>
      <c r="AG303" s="189"/>
      <c r="AH303" s="189"/>
    </row>
    <row r="304" spans="21:34" ht="12" customHeight="1" x14ac:dyDescent="0.3">
      <c r="U304" s="117"/>
      <c r="V304" s="117"/>
      <c r="AD304" s="117" t="s">
        <v>278</v>
      </c>
      <c r="AE304" s="117">
        <v>196</v>
      </c>
      <c r="AF304" s="108"/>
      <c r="AG304" s="189"/>
      <c r="AH304" s="189"/>
    </row>
    <row r="305" spans="21:34" ht="12" customHeight="1" x14ac:dyDescent="0.3">
      <c r="U305" s="117"/>
      <c r="V305" s="117"/>
      <c r="AD305" s="117" t="s">
        <v>279</v>
      </c>
      <c r="AE305" s="117">
        <v>1672</v>
      </c>
      <c r="AF305" s="108"/>
      <c r="AG305" s="189"/>
      <c r="AH305" s="189"/>
    </row>
    <row r="306" spans="21:34" ht="12" customHeight="1" x14ac:dyDescent="0.3">
      <c r="U306" s="117"/>
      <c r="V306" s="117"/>
      <c r="AD306" s="117" t="s">
        <v>280</v>
      </c>
      <c r="AE306" s="117">
        <v>1742</v>
      </c>
      <c r="AF306" s="108"/>
      <c r="AG306" s="189"/>
      <c r="AH306" s="189"/>
    </row>
    <row r="307" spans="21:34" ht="12" customHeight="1" x14ac:dyDescent="0.3">
      <c r="U307" s="117"/>
      <c r="V307" s="117"/>
      <c r="AD307" s="117" t="s">
        <v>281</v>
      </c>
      <c r="AE307" s="117">
        <v>603</v>
      </c>
      <c r="AF307" s="108"/>
      <c r="AG307" s="189"/>
      <c r="AH307" s="189"/>
    </row>
    <row r="308" spans="21:34" ht="12" customHeight="1" x14ac:dyDescent="0.3">
      <c r="U308" s="117"/>
      <c r="V308" s="117"/>
      <c r="AD308" s="117" t="s">
        <v>282</v>
      </c>
      <c r="AE308" s="117">
        <v>1669</v>
      </c>
      <c r="AF308" s="108"/>
      <c r="AG308" s="189"/>
      <c r="AH308" s="189"/>
    </row>
    <row r="309" spans="21:34" ht="12" customHeight="1" x14ac:dyDescent="0.3">
      <c r="U309" s="117"/>
      <c r="V309" s="117"/>
      <c r="AD309" s="117" t="s">
        <v>283</v>
      </c>
      <c r="AE309" s="117">
        <v>957</v>
      </c>
      <c r="AF309" s="108"/>
      <c r="AG309" s="189"/>
      <c r="AH309" s="189"/>
    </row>
    <row r="310" spans="21:34" ht="12" customHeight="1" x14ac:dyDescent="0.3">
      <c r="U310" s="117"/>
      <c r="V310" s="117"/>
      <c r="AD310" s="117" t="s">
        <v>284</v>
      </c>
      <c r="AE310" s="117">
        <v>1674</v>
      </c>
      <c r="AF310" s="108"/>
      <c r="AG310" s="189"/>
      <c r="AH310" s="189"/>
    </row>
    <row r="311" spans="21:34" ht="12" customHeight="1" x14ac:dyDescent="0.3">
      <c r="U311" s="117"/>
      <c r="V311" s="117"/>
      <c r="AD311" s="117" t="s">
        <v>285</v>
      </c>
      <c r="AE311" s="117">
        <v>599</v>
      </c>
      <c r="AF311" s="108"/>
      <c r="AG311" s="189"/>
      <c r="AH311" s="189"/>
    </row>
    <row r="312" spans="21:34" ht="12" customHeight="1" x14ac:dyDescent="0.3">
      <c r="U312" s="117"/>
      <c r="V312" s="117"/>
      <c r="AD312" s="117" t="s">
        <v>286</v>
      </c>
      <c r="AE312" s="117">
        <v>277</v>
      </c>
      <c r="AF312" s="108"/>
      <c r="AG312" s="189"/>
      <c r="AH312" s="189"/>
    </row>
    <row r="313" spans="21:34" ht="12" customHeight="1" x14ac:dyDescent="0.3">
      <c r="U313" s="117"/>
      <c r="V313" s="117"/>
      <c r="AD313" s="117" t="s">
        <v>287</v>
      </c>
      <c r="AE313" s="117">
        <v>840</v>
      </c>
      <c r="AF313" s="108"/>
      <c r="AG313" s="189"/>
      <c r="AH313" s="189"/>
    </row>
    <row r="314" spans="21:34" ht="12" customHeight="1" x14ac:dyDescent="0.3">
      <c r="U314" s="117"/>
      <c r="V314" s="117"/>
      <c r="AD314" s="117" t="s">
        <v>288</v>
      </c>
      <c r="AE314" s="117">
        <v>441</v>
      </c>
      <c r="AF314" s="108"/>
      <c r="AG314" s="189"/>
      <c r="AH314" s="189"/>
    </row>
    <row r="315" spans="21:34" ht="12" customHeight="1" x14ac:dyDescent="0.3">
      <c r="U315" s="117"/>
      <c r="V315" s="117"/>
      <c r="AD315" s="117" t="s">
        <v>289</v>
      </c>
      <c r="AE315" s="117">
        <v>458</v>
      </c>
      <c r="AF315" s="108"/>
      <c r="AG315" s="189"/>
      <c r="AH315" s="189"/>
    </row>
    <row r="316" spans="21:34" ht="12" customHeight="1" x14ac:dyDescent="0.3">
      <c r="U316" s="117"/>
      <c r="V316" s="117"/>
      <c r="AD316" s="117" t="s">
        <v>290</v>
      </c>
      <c r="AE316" s="117">
        <v>279</v>
      </c>
      <c r="AF316" s="108"/>
      <c r="AG316" s="189"/>
      <c r="AH316" s="189"/>
    </row>
    <row r="317" spans="21:34" ht="12" customHeight="1" x14ac:dyDescent="0.3">
      <c r="U317" s="117"/>
      <c r="V317" s="117"/>
      <c r="AD317" s="117" t="s">
        <v>291</v>
      </c>
      <c r="AE317" s="117">
        <v>606</v>
      </c>
      <c r="AF317" s="108"/>
      <c r="AG317" s="189"/>
      <c r="AH317" s="189"/>
    </row>
    <row r="318" spans="21:34" ht="12" customHeight="1" x14ac:dyDescent="0.3">
      <c r="U318" s="117"/>
      <c r="V318" s="117"/>
      <c r="AD318" s="117" t="s">
        <v>292</v>
      </c>
      <c r="AE318" s="117">
        <v>88</v>
      </c>
      <c r="AF318" s="108"/>
      <c r="AG318" s="189"/>
      <c r="AH318" s="189"/>
    </row>
    <row r="319" spans="21:34" ht="12" customHeight="1" x14ac:dyDescent="0.3">
      <c r="U319" s="117"/>
      <c r="V319" s="117"/>
      <c r="AD319" s="117" t="s">
        <v>293</v>
      </c>
      <c r="AE319" s="117">
        <v>844</v>
      </c>
      <c r="AF319" s="108"/>
      <c r="AG319" s="189"/>
      <c r="AH319" s="189"/>
    </row>
    <row r="320" spans="21:34" ht="12" customHeight="1" x14ac:dyDescent="0.3">
      <c r="U320" s="117"/>
      <c r="V320" s="117"/>
      <c r="AD320" s="117" t="s">
        <v>294</v>
      </c>
      <c r="AE320" s="117">
        <v>962</v>
      </c>
      <c r="AF320" s="108"/>
      <c r="AG320" s="189"/>
      <c r="AH320" s="189"/>
    </row>
    <row r="321" spans="21:34" ht="12" customHeight="1" x14ac:dyDescent="0.3">
      <c r="U321" s="117"/>
      <c r="V321" s="117"/>
      <c r="AD321" s="117" t="s">
        <v>295</v>
      </c>
      <c r="AE321" s="117">
        <v>608</v>
      </c>
      <c r="AF321" s="108"/>
      <c r="AG321" s="189"/>
      <c r="AH321" s="189"/>
    </row>
    <row r="322" spans="21:34" ht="12" customHeight="1" x14ac:dyDescent="0.3">
      <c r="U322" s="117"/>
      <c r="V322" s="117"/>
      <c r="AD322" s="117" t="s">
        <v>296</v>
      </c>
      <c r="AE322" s="117">
        <v>1676</v>
      </c>
      <c r="AF322" s="108"/>
      <c r="AG322" s="189"/>
      <c r="AH322" s="189"/>
    </row>
    <row r="323" spans="21:34" ht="12" customHeight="1" x14ac:dyDescent="0.3">
      <c r="U323" s="117"/>
      <c r="V323" s="117"/>
      <c r="AD323" s="117" t="s">
        <v>297</v>
      </c>
      <c r="AE323" s="117">
        <v>518</v>
      </c>
      <c r="AF323" s="108"/>
      <c r="AG323" s="189"/>
      <c r="AH323" s="189"/>
    </row>
    <row r="324" spans="21:34" ht="12" customHeight="1" x14ac:dyDescent="0.3">
      <c r="U324" s="117"/>
      <c r="V324" s="117"/>
      <c r="AD324" s="117" t="s">
        <v>298</v>
      </c>
      <c r="AE324" s="117">
        <v>796</v>
      </c>
      <c r="AF324" s="108"/>
      <c r="AG324" s="189"/>
      <c r="AH324" s="189"/>
    </row>
    <row r="325" spans="21:34" ht="12" customHeight="1" x14ac:dyDescent="0.3">
      <c r="U325" s="117"/>
      <c r="V325" s="117"/>
      <c r="AD325" s="117" t="s">
        <v>299</v>
      </c>
      <c r="AE325" s="117">
        <v>965</v>
      </c>
      <c r="AF325" s="108"/>
      <c r="AG325" s="189"/>
      <c r="AH325" s="189"/>
    </row>
    <row r="326" spans="21:34" ht="12" customHeight="1" x14ac:dyDescent="0.3">
      <c r="U326" s="117"/>
      <c r="V326" s="117"/>
      <c r="AD326" s="117" t="s">
        <v>300</v>
      </c>
      <c r="AE326" s="117">
        <v>1702</v>
      </c>
      <c r="AF326" s="108"/>
      <c r="AG326" s="189"/>
      <c r="AH326" s="189"/>
    </row>
    <row r="327" spans="21:34" ht="12" customHeight="1" x14ac:dyDescent="0.3">
      <c r="U327" s="117"/>
      <c r="V327" s="117"/>
      <c r="AD327" s="117" t="s">
        <v>301</v>
      </c>
      <c r="AE327" s="117">
        <v>845</v>
      </c>
      <c r="AF327" s="108"/>
      <c r="AG327" s="189"/>
      <c r="AH327" s="189"/>
    </row>
    <row r="328" spans="21:34" ht="12" customHeight="1" x14ac:dyDescent="0.3">
      <c r="U328" s="117"/>
      <c r="V328" s="117"/>
      <c r="AD328" s="117" t="s">
        <v>302</v>
      </c>
      <c r="AE328" s="117">
        <v>846</v>
      </c>
      <c r="AF328" s="108"/>
      <c r="AG328" s="189"/>
      <c r="AH328" s="189"/>
    </row>
    <row r="329" spans="21:34" ht="12" customHeight="1" x14ac:dyDescent="0.3">
      <c r="U329" s="117"/>
      <c r="V329" s="117"/>
      <c r="AD329" s="117" t="s">
        <v>303</v>
      </c>
      <c r="AE329" s="117">
        <v>1883</v>
      </c>
      <c r="AF329" s="108"/>
      <c r="AG329" s="189"/>
      <c r="AH329" s="189"/>
    </row>
    <row r="330" spans="21:34" ht="12" customHeight="1" x14ac:dyDescent="0.3">
      <c r="U330" s="117"/>
      <c r="V330" s="117"/>
      <c r="AD330" s="117" t="s">
        <v>403</v>
      </c>
      <c r="AE330" s="117">
        <v>51</v>
      </c>
      <c r="AF330" s="108"/>
      <c r="AG330" s="189"/>
      <c r="AH330" s="189"/>
    </row>
    <row r="331" spans="21:34" ht="12" customHeight="1" x14ac:dyDescent="0.3">
      <c r="U331" s="117"/>
      <c r="V331" s="117"/>
      <c r="AD331" s="117" t="s">
        <v>304</v>
      </c>
      <c r="AE331" s="117">
        <v>610</v>
      </c>
      <c r="AF331" s="108"/>
      <c r="AG331" s="189"/>
      <c r="AH331" s="189"/>
    </row>
    <row r="332" spans="21:34" ht="12" customHeight="1" x14ac:dyDescent="0.3">
      <c r="U332" s="117"/>
      <c r="V332" s="117"/>
      <c r="AD332" s="117" t="s">
        <v>305</v>
      </c>
      <c r="AE332" s="117">
        <v>40</v>
      </c>
      <c r="AF332" s="108"/>
      <c r="AG332" s="189"/>
      <c r="AH332" s="189"/>
    </row>
    <row r="333" spans="21:34" ht="12" customHeight="1" x14ac:dyDescent="0.3">
      <c r="U333" s="117"/>
      <c r="V333" s="117"/>
      <c r="AD333" s="117" t="s">
        <v>306</v>
      </c>
      <c r="AE333" s="117">
        <v>1714</v>
      </c>
      <c r="AF333" s="108"/>
      <c r="AG333" s="189"/>
      <c r="AH333" s="189"/>
    </row>
    <row r="334" spans="21:34" ht="12" customHeight="1" x14ac:dyDescent="0.3">
      <c r="U334" s="117"/>
      <c r="V334" s="117"/>
      <c r="AD334" s="117" t="s">
        <v>307</v>
      </c>
      <c r="AE334" s="117">
        <v>90</v>
      </c>
      <c r="AF334" s="108"/>
      <c r="AG334" s="189"/>
      <c r="AH334" s="189"/>
    </row>
    <row r="335" spans="21:34" ht="12" customHeight="1" x14ac:dyDescent="0.3">
      <c r="U335" s="117"/>
      <c r="V335" s="117"/>
      <c r="AD335" s="117" t="s">
        <v>308</v>
      </c>
      <c r="AE335" s="117">
        <v>342</v>
      </c>
      <c r="AF335" s="108"/>
      <c r="AG335" s="189"/>
      <c r="AH335" s="189"/>
    </row>
    <row r="336" spans="21:34" ht="12" customHeight="1" x14ac:dyDescent="0.3">
      <c r="U336" s="117"/>
      <c r="V336" s="117"/>
      <c r="AD336" s="117" t="s">
        <v>309</v>
      </c>
      <c r="AE336" s="117">
        <v>847</v>
      </c>
      <c r="AF336" s="108"/>
      <c r="AG336" s="189"/>
      <c r="AH336" s="189"/>
    </row>
    <row r="337" spans="21:34" ht="12" customHeight="1" x14ac:dyDescent="0.3">
      <c r="U337" s="117"/>
      <c r="V337" s="117"/>
      <c r="AD337" s="117" t="s">
        <v>310</v>
      </c>
      <c r="AE337" s="117">
        <v>848</v>
      </c>
      <c r="AF337" s="108"/>
      <c r="AG337" s="189"/>
      <c r="AH337" s="189"/>
    </row>
    <row r="338" spans="21:34" ht="12" customHeight="1" x14ac:dyDescent="0.3">
      <c r="U338" s="117"/>
      <c r="V338" s="117"/>
      <c r="AD338" s="117" t="s">
        <v>311</v>
      </c>
      <c r="AE338" s="117">
        <v>612</v>
      </c>
      <c r="AF338" s="108"/>
      <c r="AG338" s="189"/>
      <c r="AH338" s="189"/>
    </row>
    <row r="339" spans="21:34" ht="12" customHeight="1" x14ac:dyDescent="0.3">
      <c r="U339" s="117"/>
      <c r="V339" s="117"/>
      <c r="AD339" s="117" t="s">
        <v>312</v>
      </c>
      <c r="AE339" s="117">
        <v>37</v>
      </c>
      <c r="AF339" s="108"/>
      <c r="AG339" s="189"/>
      <c r="AH339" s="189"/>
    </row>
    <row r="340" spans="21:34" ht="12" customHeight="1" x14ac:dyDescent="0.3">
      <c r="U340" s="117"/>
      <c r="V340" s="117"/>
      <c r="AD340" s="117" t="s">
        <v>313</v>
      </c>
      <c r="AE340" s="117">
        <v>180</v>
      </c>
      <c r="AF340" s="108"/>
      <c r="AG340" s="189"/>
      <c r="AH340" s="189"/>
    </row>
    <row r="341" spans="21:34" ht="12" customHeight="1" x14ac:dyDescent="0.3">
      <c r="U341" s="117"/>
      <c r="V341" s="117"/>
      <c r="AD341" s="117" t="s">
        <v>314</v>
      </c>
      <c r="AE341" s="117">
        <v>532</v>
      </c>
      <c r="AF341" s="108"/>
      <c r="AG341" s="189"/>
      <c r="AH341" s="189"/>
    </row>
    <row r="342" spans="21:34" ht="12" customHeight="1" x14ac:dyDescent="0.3">
      <c r="U342" s="117"/>
      <c r="V342" s="117"/>
      <c r="AD342" s="117" t="s">
        <v>315</v>
      </c>
      <c r="AE342" s="117">
        <v>851</v>
      </c>
      <c r="AF342" s="108"/>
      <c r="AG342" s="189"/>
      <c r="AH342" s="189"/>
    </row>
    <row r="343" spans="21:34" ht="12" customHeight="1" x14ac:dyDescent="0.3">
      <c r="U343" s="117"/>
      <c r="V343" s="117"/>
      <c r="AD343" s="117" t="s">
        <v>316</v>
      </c>
      <c r="AE343" s="117">
        <v>1708</v>
      </c>
      <c r="AF343" s="108"/>
      <c r="AG343" s="189"/>
      <c r="AH343" s="189"/>
    </row>
    <row r="344" spans="21:34" ht="12" customHeight="1" x14ac:dyDescent="0.3">
      <c r="U344" s="117"/>
      <c r="V344" s="117"/>
      <c r="AD344" s="117" t="s">
        <v>317</v>
      </c>
      <c r="AE344" s="117">
        <v>971</v>
      </c>
      <c r="AF344" s="108"/>
      <c r="AG344" s="189"/>
      <c r="AH344" s="189"/>
    </row>
    <row r="345" spans="21:34" ht="12" customHeight="1" x14ac:dyDescent="0.3">
      <c r="U345" s="117"/>
      <c r="V345" s="117"/>
      <c r="AD345" s="117" t="s">
        <v>615</v>
      </c>
      <c r="AE345" s="117">
        <v>1904</v>
      </c>
      <c r="AF345" s="108"/>
      <c r="AG345" s="189"/>
      <c r="AH345" s="189"/>
    </row>
    <row r="346" spans="21:34" ht="12" customHeight="1" x14ac:dyDescent="0.3">
      <c r="U346" s="117"/>
      <c r="V346" s="117"/>
      <c r="AD346" s="117" t="s">
        <v>318</v>
      </c>
      <c r="AE346" s="117">
        <v>617</v>
      </c>
      <c r="AF346" s="108"/>
      <c r="AG346" s="189"/>
      <c r="AH346" s="189"/>
    </row>
    <row r="347" spans="21:34" ht="12" customHeight="1" x14ac:dyDescent="0.3">
      <c r="U347" s="117"/>
      <c r="V347" s="117"/>
      <c r="AD347" s="117" t="s">
        <v>614</v>
      </c>
      <c r="AE347" s="117">
        <v>1900</v>
      </c>
      <c r="AF347" s="108"/>
      <c r="AG347" s="189"/>
      <c r="AH347" s="189"/>
    </row>
    <row r="348" spans="21:34" ht="12" customHeight="1" x14ac:dyDescent="0.3">
      <c r="U348" s="117"/>
      <c r="V348" s="117"/>
      <c r="AD348" s="117" t="s">
        <v>319</v>
      </c>
      <c r="AE348" s="117">
        <v>9</v>
      </c>
      <c r="AF348" s="108"/>
      <c r="AG348" s="189"/>
      <c r="AH348" s="189"/>
    </row>
    <row r="349" spans="21:34" ht="12" customHeight="1" x14ac:dyDescent="0.3">
      <c r="U349" s="117"/>
      <c r="V349" s="117"/>
      <c r="AD349" s="117" t="s">
        <v>320</v>
      </c>
      <c r="AE349" s="117">
        <v>715</v>
      </c>
      <c r="AF349" s="108"/>
      <c r="AG349" s="189"/>
      <c r="AH349" s="189"/>
    </row>
    <row r="350" spans="21:34" ht="12" customHeight="1" x14ac:dyDescent="0.3">
      <c r="U350" s="117"/>
      <c r="V350" s="117"/>
      <c r="AD350" s="117" t="s">
        <v>321</v>
      </c>
      <c r="AE350" s="117">
        <v>93</v>
      </c>
      <c r="AF350" s="108"/>
      <c r="AG350" s="189"/>
      <c r="AH350" s="189"/>
    </row>
    <row r="351" spans="21:34" ht="12" customHeight="1" x14ac:dyDescent="0.3">
      <c r="U351" s="117"/>
      <c r="V351" s="117"/>
      <c r="AD351" s="117" t="s">
        <v>322</v>
      </c>
      <c r="AE351" s="117">
        <v>448</v>
      </c>
      <c r="AF351" s="108"/>
      <c r="AG351" s="189"/>
      <c r="AH351" s="189"/>
    </row>
    <row r="352" spans="21:34" ht="12" customHeight="1" x14ac:dyDescent="0.3">
      <c r="U352" s="117"/>
      <c r="V352" s="117"/>
      <c r="AD352" s="117" t="s">
        <v>323</v>
      </c>
      <c r="AE352" s="117">
        <v>1525</v>
      </c>
      <c r="AF352" s="108"/>
      <c r="AG352" s="189"/>
      <c r="AH352" s="189"/>
    </row>
    <row r="353" spans="21:34" ht="12" customHeight="1" x14ac:dyDescent="0.3">
      <c r="U353" s="117"/>
      <c r="V353" s="117"/>
      <c r="AD353" s="117" t="s">
        <v>324</v>
      </c>
      <c r="AE353" s="117">
        <v>716</v>
      </c>
      <c r="AF353" s="108"/>
      <c r="AG353" s="189"/>
      <c r="AH353" s="189"/>
    </row>
    <row r="354" spans="21:34" ht="12" customHeight="1" x14ac:dyDescent="0.3">
      <c r="U354" s="117"/>
      <c r="V354" s="117"/>
      <c r="AD354" s="117" t="s">
        <v>325</v>
      </c>
      <c r="AE354" s="117">
        <v>281</v>
      </c>
      <c r="AF354" s="108"/>
      <c r="AG354" s="189"/>
      <c r="AH354" s="189"/>
    </row>
    <row r="355" spans="21:34" ht="12" customHeight="1" x14ac:dyDescent="0.3">
      <c r="U355" s="117"/>
      <c r="V355" s="117"/>
      <c r="AD355" s="117" t="s">
        <v>326</v>
      </c>
      <c r="AE355" s="117">
        <v>855</v>
      </c>
      <c r="AF355" s="108"/>
      <c r="AG355" s="189"/>
      <c r="AH355" s="189"/>
    </row>
    <row r="356" spans="21:34" ht="12" customHeight="1" x14ac:dyDescent="0.3">
      <c r="U356" s="117"/>
      <c r="V356" s="117"/>
      <c r="AD356" s="117" t="s">
        <v>327</v>
      </c>
      <c r="AE356" s="117">
        <v>183</v>
      </c>
      <c r="AF356" s="108"/>
      <c r="AG356" s="189"/>
      <c r="AH356" s="189"/>
    </row>
    <row r="357" spans="21:34" ht="12" customHeight="1" x14ac:dyDescent="0.3">
      <c r="U357" s="117"/>
      <c r="V357" s="117"/>
      <c r="AD357" s="117" t="s">
        <v>328</v>
      </c>
      <c r="AE357" s="117">
        <v>1700</v>
      </c>
      <c r="AF357" s="108"/>
      <c r="AG357" s="189"/>
      <c r="AH357" s="189"/>
    </row>
    <row r="358" spans="21:34" ht="12" customHeight="1" x14ac:dyDescent="0.3">
      <c r="U358" s="117"/>
      <c r="V358" s="117"/>
      <c r="AD358" s="117" t="s">
        <v>329</v>
      </c>
      <c r="AE358" s="117">
        <v>1730</v>
      </c>
      <c r="AF358" s="108"/>
      <c r="AG358" s="189"/>
      <c r="AH358" s="189"/>
    </row>
    <row r="359" spans="21:34" ht="12" customHeight="1" x14ac:dyDescent="0.3">
      <c r="U359" s="117"/>
      <c r="V359" s="117"/>
      <c r="AD359" s="117" t="s">
        <v>330</v>
      </c>
      <c r="AE359" s="117">
        <v>737</v>
      </c>
      <c r="AF359" s="108"/>
      <c r="AG359" s="189"/>
      <c r="AH359" s="189"/>
    </row>
    <row r="360" spans="21:34" ht="12" customHeight="1" x14ac:dyDescent="0.3">
      <c r="U360" s="117"/>
      <c r="V360" s="117"/>
      <c r="AD360" s="117" t="s">
        <v>331</v>
      </c>
      <c r="AE360" s="117">
        <v>282</v>
      </c>
      <c r="AF360" s="108"/>
      <c r="AG360" s="189"/>
      <c r="AH360" s="189"/>
    </row>
    <row r="361" spans="21:34" ht="12" customHeight="1" x14ac:dyDescent="0.3">
      <c r="U361" s="117"/>
      <c r="V361" s="117"/>
      <c r="AD361" s="117" t="s">
        <v>332</v>
      </c>
      <c r="AE361" s="117">
        <v>856</v>
      </c>
      <c r="AF361" s="108"/>
      <c r="AG361" s="189"/>
      <c r="AH361" s="189"/>
    </row>
    <row r="362" spans="21:34" ht="12" customHeight="1" x14ac:dyDescent="0.3">
      <c r="U362" s="117"/>
      <c r="V362" s="117"/>
      <c r="AD362" s="117" t="s">
        <v>333</v>
      </c>
      <c r="AE362" s="117">
        <v>450</v>
      </c>
      <c r="AF362" s="108"/>
      <c r="AG362" s="189"/>
      <c r="AH362" s="189"/>
    </row>
    <row r="363" spans="21:34" ht="12" customHeight="1" x14ac:dyDescent="0.3">
      <c r="U363" s="117"/>
      <c r="V363" s="117"/>
      <c r="AD363" s="117" t="s">
        <v>334</v>
      </c>
      <c r="AE363" s="117">
        <v>451</v>
      </c>
      <c r="AF363" s="108"/>
      <c r="AG363" s="189"/>
      <c r="AH363" s="189"/>
    </row>
    <row r="364" spans="21:34" ht="12" customHeight="1" x14ac:dyDescent="0.3">
      <c r="U364" s="117"/>
      <c r="V364" s="117"/>
      <c r="AD364" s="117" t="s">
        <v>335</v>
      </c>
      <c r="AE364" s="117">
        <v>184</v>
      </c>
      <c r="AF364" s="108"/>
      <c r="AG364" s="189"/>
      <c r="AH364" s="189"/>
    </row>
    <row r="365" spans="21:34" ht="12" customHeight="1" x14ac:dyDescent="0.3">
      <c r="U365" s="117"/>
      <c r="V365" s="117"/>
      <c r="AD365" s="117" t="s">
        <v>336</v>
      </c>
      <c r="AE365" s="117">
        <v>344</v>
      </c>
      <c r="AF365" s="108"/>
      <c r="AG365" s="189"/>
      <c r="AH365" s="189"/>
    </row>
    <row r="366" spans="21:34" ht="12" customHeight="1" x14ac:dyDescent="0.3">
      <c r="U366" s="117"/>
      <c r="V366" s="117"/>
      <c r="AD366" s="117" t="s">
        <v>337</v>
      </c>
      <c r="AE366" s="117">
        <v>1581</v>
      </c>
      <c r="AF366" s="108"/>
      <c r="AG366" s="189"/>
      <c r="AH366" s="189"/>
    </row>
    <row r="367" spans="21:34" ht="12" customHeight="1" x14ac:dyDescent="0.3">
      <c r="U367" s="117"/>
      <c r="V367" s="117"/>
      <c r="AD367" s="117" t="s">
        <v>338</v>
      </c>
      <c r="AE367" s="117">
        <v>981</v>
      </c>
      <c r="AF367" s="108"/>
      <c r="AG367" s="189"/>
      <c r="AH367" s="189"/>
    </row>
    <row r="368" spans="21:34" ht="12" customHeight="1" x14ac:dyDescent="0.3">
      <c r="U368" s="117"/>
      <c r="V368" s="117"/>
      <c r="AD368" s="117" t="s">
        <v>339</v>
      </c>
      <c r="AE368" s="117">
        <v>994</v>
      </c>
      <c r="AF368" s="108"/>
      <c r="AG368" s="189"/>
      <c r="AH368" s="189"/>
    </row>
    <row r="369" spans="21:34" ht="12" customHeight="1" x14ac:dyDescent="0.3">
      <c r="U369" s="117"/>
      <c r="V369" s="117"/>
      <c r="AD369" s="117" t="s">
        <v>340</v>
      </c>
      <c r="AE369" s="117">
        <v>858</v>
      </c>
      <c r="AF369" s="108"/>
      <c r="AG369" s="189"/>
      <c r="AH369" s="189"/>
    </row>
    <row r="370" spans="21:34" ht="12" customHeight="1" x14ac:dyDescent="0.3">
      <c r="U370" s="117"/>
      <c r="V370" s="117"/>
      <c r="AD370" s="117" t="s">
        <v>341</v>
      </c>
      <c r="AE370" s="117">
        <v>47</v>
      </c>
      <c r="AF370" s="108"/>
      <c r="AG370" s="189"/>
      <c r="AH370" s="189"/>
    </row>
    <row r="371" spans="21:34" ht="12" customHeight="1" x14ac:dyDescent="0.3">
      <c r="U371" s="117"/>
      <c r="V371" s="117"/>
      <c r="AD371" s="117" t="s">
        <v>342</v>
      </c>
      <c r="AE371" s="117">
        <v>345</v>
      </c>
      <c r="AF371" s="108"/>
      <c r="AG371" s="189"/>
      <c r="AH371" s="189"/>
    </row>
    <row r="372" spans="21:34" ht="12" customHeight="1" x14ac:dyDescent="0.3">
      <c r="U372" s="117"/>
      <c r="V372" s="117"/>
      <c r="AD372" s="117" t="s">
        <v>343</v>
      </c>
      <c r="AE372" s="117">
        <v>717</v>
      </c>
      <c r="AF372" s="108"/>
      <c r="AG372" s="189"/>
      <c r="AH372" s="189"/>
    </row>
    <row r="373" spans="21:34" ht="12" customHeight="1" x14ac:dyDescent="0.3">
      <c r="U373" s="117"/>
      <c r="V373" s="117"/>
      <c r="AD373" s="117" t="s">
        <v>344</v>
      </c>
      <c r="AE373" s="117">
        <v>860</v>
      </c>
      <c r="AF373" s="108"/>
      <c r="AG373" s="189"/>
      <c r="AH373" s="189"/>
    </row>
    <row r="374" spans="21:34" ht="12" customHeight="1" x14ac:dyDescent="0.3">
      <c r="U374" s="117"/>
      <c r="V374" s="117"/>
      <c r="AD374" s="117" t="s">
        <v>345</v>
      </c>
      <c r="AE374" s="117">
        <v>861</v>
      </c>
      <c r="AF374" s="108"/>
      <c r="AG374" s="189"/>
      <c r="AH374" s="189"/>
    </row>
    <row r="375" spans="21:34" ht="12" customHeight="1" x14ac:dyDescent="0.3">
      <c r="U375" s="117"/>
      <c r="V375" s="117"/>
      <c r="AD375" s="117" t="s">
        <v>346</v>
      </c>
      <c r="AE375" s="117">
        <v>453</v>
      </c>
      <c r="AF375" s="108"/>
      <c r="AG375" s="189"/>
      <c r="AH375" s="189"/>
    </row>
    <row r="376" spans="21:34" ht="12" customHeight="1" x14ac:dyDescent="0.3">
      <c r="U376" s="117"/>
      <c r="V376" s="117"/>
      <c r="AD376" s="117" t="s">
        <v>347</v>
      </c>
      <c r="AE376" s="117">
        <v>983</v>
      </c>
      <c r="AF376" s="108"/>
      <c r="AG376" s="189"/>
      <c r="AH376" s="189"/>
    </row>
    <row r="377" spans="21:34" ht="12" customHeight="1" x14ac:dyDescent="0.3">
      <c r="U377" s="117"/>
      <c r="V377" s="117"/>
      <c r="AD377" s="117" t="s">
        <v>348</v>
      </c>
      <c r="AE377" s="117">
        <v>984</v>
      </c>
      <c r="AF377" s="108"/>
      <c r="AG377" s="189"/>
      <c r="AH377" s="189"/>
    </row>
    <row r="378" spans="21:34" ht="12" customHeight="1" x14ac:dyDescent="0.3">
      <c r="U378" s="117"/>
      <c r="V378" s="117"/>
      <c r="AD378" s="117" t="s">
        <v>349</v>
      </c>
      <c r="AE378" s="117">
        <v>620</v>
      </c>
      <c r="AF378" s="108"/>
      <c r="AG378" s="189"/>
      <c r="AH378" s="189"/>
    </row>
    <row r="379" spans="21:34" ht="12" customHeight="1" x14ac:dyDescent="0.3">
      <c r="U379" s="117"/>
      <c r="V379" s="117"/>
      <c r="AD379" s="117" t="s">
        <v>350</v>
      </c>
      <c r="AE379" s="117">
        <v>622</v>
      </c>
      <c r="AF379" s="108"/>
      <c r="AG379" s="189"/>
      <c r="AH379" s="189"/>
    </row>
    <row r="380" spans="21:34" ht="12" customHeight="1" x14ac:dyDescent="0.3">
      <c r="U380" s="117"/>
      <c r="V380" s="117"/>
      <c r="AD380" s="117" t="s">
        <v>351</v>
      </c>
      <c r="AE380" s="117">
        <v>48</v>
      </c>
      <c r="AF380" s="108"/>
      <c r="AG380" s="189"/>
      <c r="AH380" s="189"/>
    </row>
    <row r="381" spans="21:34" ht="12" customHeight="1" x14ac:dyDescent="0.3">
      <c r="U381" s="117"/>
      <c r="V381" s="117"/>
      <c r="AD381" s="117" t="s">
        <v>352</v>
      </c>
      <c r="AE381" s="117">
        <v>96</v>
      </c>
      <c r="AF381" s="108"/>
      <c r="AG381" s="189"/>
      <c r="AH381" s="189"/>
    </row>
    <row r="382" spans="21:34" ht="12" customHeight="1" x14ac:dyDescent="0.3">
      <c r="U382" s="117"/>
      <c r="V382" s="117"/>
      <c r="AD382" s="117" t="s">
        <v>353</v>
      </c>
      <c r="AE382" s="117">
        <v>718</v>
      </c>
      <c r="AF382" s="108"/>
      <c r="AG382" s="189"/>
      <c r="AH382" s="189"/>
    </row>
    <row r="383" spans="21:34" ht="12" customHeight="1" x14ac:dyDescent="0.3">
      <c r="U383" s="117"/>
      <c r="V383" s="117"/>
      <c r="AD383" s="117" t="s">
        <v>354</v>
      </c>
      <c r="AE383" s="117">
        <v>623</v>
      </c>
      <c r="AF383" s="108"/>
      <c r="AG383" s="189"/>
      <c r="AH383" s="189"/>
    </row>
    <row r="384" spans="21:34" ht="12" customHeight="1" x14ac:dyDescent="0.3">
      <c r="U384" s="117"/>
      <c r="V384" s="117"/>
      <c r="AD384" s="117" t="s">
        <v>355</v>
      </c>
      <c r="AE384" s="117">
        <v>986</v>
      </c>
      <c r="AF384" s="108"/>
      <c r="AG384" s="189"/>
      <c r="AH384" s="189"/>
    </row>
    <row r="385" spans="21:34" ht="12" customHeight="1" x14ac:dyDescent="0.3">
      <c r="U385" s="117"/>
      <c r="V385" s="117"/>
      <c r="AD385" s="117" t="s">
        <v>356</v>
      </c>
      <c r="AE385" s="117">
        <v>626</v>
      </c>
      <c r="AF385" s="108"/>
      <c r="AG385" s="189"/>
      <c r="AH385" s="189"/>
    </row>
    <row r="386" spans="21:34" ht="12" customHeight="1" x14ac:dyDescent="0.3">
      <c r="U386" s="117"/>
      <c r="V386" s="117"/>
      <c r="AD386" s="117" t="s">
        <v>357</v>
      </c>
      <c r="AE386" s="117">
        <v>285</v>
      </c>
      <c r="AF386" s="108"/>
      <c r="AG386" s="189"/>
      <c r="AH386" s="189"/>
    </row>
    <row r="387" spans="21:34" ht="12" customHeight="1" x14ac:dyDescent="0.3">
      <c r="U387" s="117"/>
      <c r="V387" s="117"/>
      <c r="AD387" s="117" t="s">
        <v>358</v>
      </c>
      <c r="AE387" s="117">
        <v>865</v>
      </c>
      <c r="AF387" s="108"/>
      <c r="AG387" s="189"/>
      <c r="AH387" s="189"/>
    </row>
    <row r="388" spans="21:34" ht="12" customHeight="1" x14ac:dyDescent="0.3">
      <c r="U388" s="117"/>
      <c r="V388" s="117"/>
      <c r="AD388" s="117" t="s">
        <v>359</v>
      </c>
      <c r="AE388" s="117">
        <v>866</v>
      </c>
      <c r="AF388" s="108"/>
      <c r="AG388" s="189"/>
      <c r="AH388" s="189"/>
    </row>
    <row r="389" spans="21:34" ht="12" customHeight="1" x14ac:dyDescent="0.3">
      <c r="U389" s="117"/>
      <c r="V389" s="117"/>
      <c r="AD389" s="117" t="s">
        <v>360</v>
      </c>
      <c r="AE389" s="117">
        <v>867</v>
      </c>
      <c r="AF389" s="108"/>
      <c r="AG389" s="189"/>
      <c r="AH389" s="189"/>
    </row>
    <row r="390" spans="21:34" ht="12" customHeight="1" x14ac:dyDescent="0.3">
      <c r="U390" s="117"/>
      <c r="V390" s="117"/>
      <c r="AD390" s="117" t="s">
        <v>361</v>
      </c>
      <c r="AE390" s="117">
        <v>627</v>
      </c>
      <c r="AF390" s="108"/>
      <c r="AG390" s="189"/>
      <c r="AH390" s="189"/>
    </row>
    <row r="391" spans="21:34" ht="12" customHeight="1" x14ac:dyDescent="0.3">
      <c r="U391" s="117"/>
      <c r="V391" s="117"/>
      <c r="AD391" s="117" t="s">
        <v>362</v>
      </c>
      <c r="AE391" s="117">
        <v>289</v>
      </c>
      <c r="AF391" s="108"/>
      <c r="AG391" s="189"/>
      <c r="AH391" s="189"/>
    </row>
    <row r="392" spans="21:34" ht="12" customHeight="1" x14ac:dyDescent="0.3">
      <c r="U392" s="117"/>
      <c r="V392" s="117"/>
      <c r="AD392" s="117" t="s">
        <v>363</v>
      </c>
      <c r="AE392" s="117">
        <v>629</v>
      </c>
      <c r="AF392" s="108"/>
      <c r="AG392" s="189"/>
      <c r="AH392" s="189"/>
    </row>
    <row r="393" spans="21:34" ht="12" customHeight="1" x14ac:dyDescent="0.3">
      <c r="U393" s="117"/>
      <c r="V393" s="117"/>
      <c r="AD393" s="117" t="s">
        <v>364</v>
      </c>
      <c r="AE393" s="117">
        <v>852</v>
      </c>
      <c r="AF393" s="108"/>
      <c r="AG393" s="189"/>
      <c r="AH393" s="189"/>
    </row>
    <row r="394" spans="21:34" ht="12" customHeight="1" x14ac:dyDescent="0.3">
      <c r="U394" s="117"/>
      <c r="V394" s="117"/>
      <c r="AD394" s="117" t="s">
        <v>365</v>
      </c>
      <c r="AE394" s="117">
        <v>988</v>
      </c>
      <c r="AF394" s="108"/>
      <c r="AG394" s="189"/>
      <c r="AH394" s="189"/>
    </row>
    <row r="395" spans="21:34" ht="12" customHeight="1" x14ac:dyDescent="0.3">
      <c r="U395" s="117"/>
      <c r="V395" s="117"/>
      <c r="AD395" s="117" t="s">
        <v>366</v>
      </c>
      <c r="AE395" s="117">
        <v>457</v>
      </c>
      <c r="AF395" s="108"/>
      <c r="AG395" s="189"/>
      <c r="AH395" s="189"/>
    </row>
    <row r="396" spans="21:34" ht="12" customHeight="1" x14ac:dyDescent="0.3">
      <c r="U396" s="117"/>
      <c r="V396" s="117"/>
      <c r="AD396" s="117" t="s">
        <v>367</v>
      </c>
      <c r="AE396" s="117">
        <v>870</v>
      </c>
      <c r="AF396" s="108"/>
      <c r="AG396" s="189"/>
      <c r="AH396" s="189"/>
    </row>
    <row r="397" spans="21:34" ht="12" customHeight="1" x14ac:dyDescent="0.3">
      <c r="U397" s="117"/>
      <c r="V397" s="117"/>
      <c r="AD397" s="117" t="s">
        <v>368</v>
      </c>
      <c r="AE397" s="117">
        <v>668</v>
      </c>
      <c r="AF397" s="108"/>
      <c r="AG397" s="189"/>
      <c r="AH397" s="189"/>
    </row>
    <row r="398" spans="21:34" ht="12" customHeight="1" x14ac:dyDescent="0.3">
      <c r="U398" s="117"/>
      <c r="V398" s="117"/>
      <c r="AD398" s="117" t="s">
        <v>369</v>
      </c>
      <c r="AE398" s="117">
        <v>1701</v>
      </c>
      <c r="AF398" s="108"/>
      <c r="AG398" s="189"/>
      <c r="AH398" s="189"/>
    </row>
    <row r="399" spans="21:34" ht="12" customHeight="1" x14ac:dyDescent="0.3">
      <c r="U399" s="117"/>
      <c r="V399" s="117"/>
      <c r="AD399" s="117" t="s">
        <v>370</v>
      </c>
      <c r="AE399" s="117">
        <v>293</v>
      </c>
      <c r="AF399" s="108"/>
      <c r="AG399" s="189"/>
      <c r="AH399" s="189"/>
    </row>
    <row r="400" spans="21:34" ht="12" customHeight="1" x14ac:dyDescent="0.3">
      <c r="U400" s="117"/>
      <c r="V400" s="117"/>
      <c r="AD400" s="117" t="s">
        <v>371</v>
      </c>
      <c r="AE400" s="117">
        <v>1783</v>
      </c>
      <c r="AF400" s="108"/>
      <c r="AG400" s="189"/>
      <c r="AH400" s="189"/>
    </row>
    <row r="401" spans="21:34" ht="12" customHeight="1" x14ac:dyDescent="0.3">
      <c r="U401" s="117"/>
      <c r="V401" s="117"/>
      <c r="AD401" s="117" t="s">
        <v>372</v>
      </c>
      <c r="AE401" s="117">
        <v>98</v>
      </c>
      <c r="AF401" s="108"/>
      <c r="AG401" s="189"/>
      <c r="AH401" s="189"/>
    </row>
    <row r="402" spans="21:34" ht="12" customHeight="1" x14ac:dyDescent="0.3">
      <c r="U402" s="117"/>
      <c r="V402" s="117"/>
      <c r="AD402" s="117" t="s">
        <v>373</v>
      </c>
      <c r="AE402" s="117">
        <v>614</v>
      </c>
      <c r="AF402" s="108"/>
      <c r="AG402" s="189"/>
      <c r="AH402" s="189"/>
    </row>
    <row r="403" spans="21:34" ht="12" customHeight="1" x14ac:dyDescent="0.3">
      <c r="U403" s="117"/>
      <c r="V403" s="117"/>
      <c r="AD403" s="117" t="s">
        <v>374</v>
      </c>
      <c r="AE403" s="117">
        <v>189</v>
      </c>
      <c r="AF403" s="108"/>
      <c r="AG403" s="189"/>
      <c r="AH403" s="189"/>
    </row>
    <row r="404" spans="21:34" ht="12" customHeight="1" x14ac:dyDescent="0.3">
      <c r="U404" s="117"/>
      <c r="V404" s="117"/>
      <c r="AD404" s="117" t="s">
        <v>375</v>
      </c>
      <c r="AE404" s="117">
        <v>296</v>
      </c>
      <c r="AF404" s="108"/>
      <c r="AG404" s="189"/>
      <c r="AH404" s="189"/>
    </row>
    <row r="405" spans="21:34" ht="12" customHeight="1" x14ac:dyDescent="0.3">
      <c r="U405" s="117"/>
      <c r="V405" s="117"/>
      <c r="AD405" s="117" t="s">
        <v>376</v>
      </c>
      <c r="AE405" s="117">
        <v>1696</v>
      </c>
      <c r="AF405" s="108"/>
      <c r="AG405" s="189"/>
      <c r="AH405" s="189"/>
    </row>
    <row r="406" spans="21:34" ht="12" customHeight="1" x14ac:dyDescent="0.3">
      <c r="U406" s="117"/>
      <c r="V406" s="117"/>
      <c r="AD406" s="117" t="s">
        <v>377</v>
      </c>
      <c r="AE406" s="117">
        <v>352</v>
      </c>
      <c r="AF406" s="108"/>
      <c r="AG406" s="189"/>
      <c r="AH406" s="189"/>
    </row>
    <row r="407" spans="21:34" ht="12" customHeight="1" x14ac:dyDescent="0.3">
      <c r="U407" s="117"/>
      <c r="V407" s="117"/>
      <c r="AD407" s="117" t="s">
        <v>378</v>
      </c>
      <c r="AE407" s="117">
        <v>53</v>
      </c>
      <c r="AF407" s="108"/>
      <c r="AG407" s="189"/>
      <c r="AH407" s="189"/>
    </row>
    <row r="408" spans="21:34" ht="12" customHeight="1" x14ac:dyDescent="0.3">
      <c r="U408" s="117"/>
      <c r="V408" s="117"/>
      <c r="AD408" s="117" t="s">
        <v>379</v>
      </c>
      <c r="AE408" s="117">
        <v>294</v>
      </c>
      <c r="AF408" s="108"/>
      <c r="AG408" s="189"/>
      <c r="AH408" s="189"/>
    </row>
    <row r="409" spans="21:34" ht="12" customHeight="1" x14ac:dyDescent="0.3">
      <c r="U409" s="117"/>
      <c r="V409" s="117"/>
      <c r="AD409" s="117" t="s">
        <v>380</v>
      </c>
      <c r="AE409" s="117">
        <v>873</v>
      </c>
      <c r="AF409" s="108"/>
      <c r="AG409" s="189"/>
      <c r="AH409" s="189"/>
    </row>
    <row r="410" spans="21:34" ht="12" customHeight="1" x14ac:dyDescent="0.3">
      <c r="U410" s="117"/>
      <c r="V410" s="117"/>
      <c r="AD410" s="117" t="s">
        <v>381</v>
      </c>
      <c r="AE410" s="117">
        <v>632</v>
      </c>
      <c r="AF410" s="108"/>
      <c r="AG410" s="189"/>
      <c r="AH410" s="189"/>
    </row>
    <row r="411" spans="21:34" ht="12" customHeight="1" x14ac:dyDescent="0.3">
      <c r="U411" s="117"/>
      <c r="V411" s="117"/>
      <c r="AD411" s="117" t="s">
        <v>382</v>
      </c>
      <c r="AE411" s="117">
        <v>880</v>
      </c>
      <c r="AF411" s="108"/>
      <c r="AG411" s="189"/>
      <c r="AH411" s="189"/>
    </row>
    <row r="412" spans="21:34" ht="12" customHeight="1" x14ac:dyDescent="0.3">
      <c r="U412" s="117"/>
      <c r="V412" s="117"/>
      <c r="AD412" s="117" t="s">
        <v>383</v>
      </c>
      <c r="AE412" s="117">
        <v>351</v>
      </c>
      <c r="AF412" s="108"/>
      <c r="AG412" s="189"/>
      <c r="AH412" s="189"/>
    </row>
    <row r="413" spans="21:34" ht="12" customHeight="1" x14ac:dyDescent="0.3">
      <c r="U413" s="117"/>
      <c r="V413" s="117"/>
      <c r="AD413" s="117" t="s">
        <v>384</v>
      </c>
      <c r="AE413" s="117">
        <v>874</v>
      </c>
      <c r="AF413" s="108"/>
      <c r="AG413" s="189"/>
      <c r="AH413" s="189"/>
    </row>
    <row r="414" spans="21:34" ht="12" customHeight="1" x14ac:dyDescent="0.3">
      <c r="U414" s="117"/>
      <c r="V414" s="117"/>
      <c r="AD414" s="117" t="s">
        <v>385</v>
      </c>
      <c r="AE414" s="117">
        <v>479</v>
      </c>
      <c r="AF414" s="108"/>
      <c r="AG414" s="189"/>
      <c r="AH414" s="189"/>
    </row>
    <row r="415" spans="21:34" ht="12" customHeight="1" x14ac:dyDescent="0.3">
      <c r="U415" s="117"/>
      <c r="V415" s="117"/>
      <c r="AD415" s="117" t="s">
        <v>386</v>
      </c>
      <c r="AE415" s="117">
        <v>297</v>
      </c>
      <c r="AF415" s="108"/>
      <c r="AG415" s="189"/>
      <c r="AH415" s="189"/>
    </row>
    <row r="416" spans="21:34" ht="12" customHeight="1" x14ac:dyDescent="0.3">
      <c r="U416" s="117"/>
      <c r="V416" s="117"/>
      <c r="AD416" s="117" t="s">
        <v>387</v>
      </c>
      <c r="AE416" s="117">
        <v>473</v>
      </c>
      <c r="AF416" s="108"/>
      <c r="AG416" s="189"/>
      <c r="AH416" s="189"/>
    </row>
    <row r="417" spans="21:34" ht="12" customHeight="1" x14ac:dyDescent="0.3">
      <c r="U417" s="117"/>
      <c r="V417" s="117"/>
      <c r="AD417" s="117" t="s">
        <v>388</v>
      </c>
      <c r="AE417" s="117">
        <v>707</v>
      </c>
      <c r="AF417" s="108"/>
      <c r="AG417" s="189"/>
      <c r="AH417" s="189"/>
    </row>
    <row r="418" spans="21:34" ht="12" customHeight="1" x14ac:dyDescent="0.3">
      <c r="U418" s="117"/>
      <c r="V418" s="117"/>
      <c r="AD418" s="117" t="s">
        <v>389</v>
      </c>
      <c r="AE418" s="117">
        <v>478</v>
      </c>
      <c r="AF418" s="108"/>
      <c r="AG418" s="189"/>
      <c r="AH418" s="189"/>
    </row>
    <row r="419" spans="21:34" ht="12" customHeight="1" x14ac:dyDescent="0.3">
      <c r="U419" s="117"/>
      <c r="V419" s="117"/>
      <c r="AD419" s="117" t="s">
        <v>390</v>
      </c>
      <c r="AE419" s="117">
        <v>50</v>
      </c>
      <c r="AF419" s="108"/>
      <c r="AG419" s="189"/>
      <c r="AH419" s="189"/>
    </row>
    <row r="420" spans="21:34" ht="12" customHeight="1" x14ac:dyDescent="0.3">
      <c r="U420" s="117"/>
      <c r="V420" s="117"/>
      <c r="AD420" s="117" t="s">
        <v>391</v>
      </c>
      <c r="AE420" s="117">
        <v>355</v>
      </c>
      <c r="AF420" s="108"/>
      <c r="AG420" s="189"/>
      <c r="AH420" s="189"/>
    </row>
    <row r="421" spans="21:34" ht="12" customHeight="1" x14ac:dyDescent="0.3">
      <c r="U421" s="117"/>
      <c r="V421" s="117"/>
      <c r="AD421" s="117" t="s">
        <v>392</v>
      </c>
      <c r="AE421" s="117">
        <v>299</v>
      </c>
      <c r="AF421" s="108"/>
      <c r="AG421" s="189"/>
      <c r="AH421" s="189"/>
    </row>
    <row r="422" spans="21:34" ht="12" customHeight="1" x14ac:dyDescent="0.3">
      <c r="U422" s="117"/>
      <c r="V422" s="117"/>
      <c r="AD422" s="117" t="s">
        <v>393</v>
      </c>
      <c r="AE422" s="117">
        <v>476</v>
      </c>
      <c r="AF422" s="108"/>
      <c r="AG422" s="189"/>
      <c r="AH422" s="189"/>
    </row>
    <row r="423" spans="21:34" ht="12" customHeight="1" x14ac:dyDescent="0.3">
      <c r="U423" s="117"/>
      <c r="V423" s="117"/>
      <c r="AD423" s="117" t="s">
        <v>394</v>
      </c>
      <c r="AE423" s="117">
        <v>637</v>
      </c>
      <c r="AF423" s="108"/>
      <c r="AG423" s="189"/>
      <c r="AH423" s="189"/>
    </row>
    <row r="424" spans="21:34" ht="12" customHeight="1" x14ac:dyDescent="0.3">
      <c r="U424" s="117"/>
      <c r="V424" s="117"/>
      <c r="AD424" s="117" t="s">
        <v>395</v>
      </c>
      <c r="AE424" s="117">
        <v>638</v>
      </c>
      <c r="AF424" s="108"/>
      <c r="AG424" s="189"/>
      <c r="AH424" s="189"/>
    </row>
    <row r="425" spans="21:34" ht="12" customHeight="1" x14ac:dyDescent="0.3">
      <c r="U425" s="117"/>
      <c r="V425" s="117"/>
      <c r="AD425" s="117" t="s">
        <v>396</v>
      </c>
      <c r="AE425" s="117">
        <v>56</v>
      </c>
      <c r="AF425" s="108"/>
      <c r="AG425" s="189"/>
      <c r="AH425" s="189"/>
    </row>
    <row r="426" spans="21:34" ht="12" customHeight="1" x14ac:dyDescent="0.3">
      <c r="U426" s="117"/>
      <c r="V426" s="117"/>
      <c r="AD426" s="117" t="s">
        <v>561</v>
      </c>
      <c r="AE426" s="117">
        <v>1892</v>
      </c>
      <c r="AF426" s="108"/>
      <c r="AG426" s="189"/>
      <c r="AH426" s="189"/>
    </row>
    <row r="427" spans="21:34" ht="12" customHeight="1" x14ac:dyDescent="0.3">
      <c r="U427" s="117"/>
      <c r="V427" s="117"/>
      <c r="AD427" s="117" t="s">
        <v>397</v>
      </c>
      <c r="AE427" s="117">
        <v>879</v>
      </c>
      <c r="AF427" s="108"/>
      <c r="AG427" s="189"/>
      <c r="AH427" s="189"/>
    </row>
    <row r="428" spans="21:34" ht="12" customHeight="1" x14ac:dyDescent="0.3">
      <c r="U428" s="117"/>
      <c r="V428" s="117"/>
      <c r="AD428" s="117" t="s">
        <v>398</v>
      </c>
      <c r="AE428" s="117">
        <v>301</v>
      </c>
      <c r="AF428" s="108"/>
      <c r="AG428" s="189"/>
      <c r="AH428" s="189"/>
    </row>
    <row r="429" spans="21:34" ht="12" customHeight="1" x14ac:dyDescent="0.3">
      <c r="U429" s="117"/>
      <c r="V429" s="117"/>
      <c r="AD429" s="117" t="s">
        <v>399</v>
      </c>
      <c r="AE429" s="117">
        <v>1896</v>
      </c>
      <c r="AF429" s="108"/>
      <c r="AG429" s="189"/>
      <c r="AH429" s="189"/>
    </row>
    <row r="430" spans="21:34" ht="12" customHeight="1" x14ac:dyDescent="0.3">
      <c r="U430" s="117"/>
      <c r="V430" s="117"/>
      <c r="AD430" s="117" t="s">
        <v>400</v>
      </c>
      <c r="AE430" s="117">
        <v>642</v>
      </c>
      <c r="AF430" s="108"/>
      <c r="AG430" s="189"/>
      <c r="AH430" s="189"/>
    </row>
    <row r="431" spans="21:34" ht="12" customHeight="1" x14ac:dyDescent="0.3">
      <c r="U431" s="117"/>
      <c r="V431" s="117"/>
      <c r="AD431" s="117" t="s">
        <v>401</v>
      </c>
      <c r="AE431" s="117">
        <v>193</v>
      </c>
      <c r="AF431" s="108"/>
      <c r="AG431" s="189"/>
      <c r="AH431" s="189"/>
    </row>
    <row r="432" spans="21:34" ht="12" customHeight="1" x14ac:dyDescent="0.3">
      <c r="U432" s="117"/>
      <c r="V432" s="117"/>
      <c r="AD432" s="117" t="s">
        <v>612</v>
      </c>
      <c r="AE432" s="117">
        <v>9999</v>
      </c>
      <c r="AF432" s="108"/>
      <c r="AG432" s="189"/>
      <c r="AH432" s="189"/>
    </row>
    <row r="433" spans="21:34" ht="12" customHeight="1" x14ac:dyDescent="0.3">
      <c r="U433" s="117"/>
      <c r="V433" s="117"/>
      <c r="AD433" s="117"/>
      <c r="AE433" s="117"/>
      <c r="AF433" s="108"/>
      <c r="AG433" s="189"/>
      <c r="AH433" s="189"/>
    </row>
    <row r="434" spans="21:34" ht="12" customHeight="1" x14ac:dyDescent="0.3">
      <c r="U434" s="117"/>
      <c r="V434" s="117"/>
      <c r="AD434" s="117"/>
      <c r="AE434" s="117"/>
      <c r="AF434" s="108"/>
      <c r="AG434" s="189"/>
      <c r="AH434" s="189"/>
    </row>
    <row r="435" spans="21:34" ht="12" customHeight="1" x14ac:dyDescent="0.3">
      <c r="U435" s="117"/>
      <c r="V435" s="117"/>
      <c r="AD435" s="117"/>
      <c r="AE435" s="117"/>
      <c r="AF435" s="108"/>
      <c r="AG435" s="189"/>
      <c r="AH435" s="189"/>
    </row>
    <row r="436" spans="21:34" ht="12" customHeight="1" x14ac:dyDescent="0.3">
      <c r="U436" s="117"/>
      <c r="V436" s="117"/>
      <c r="AD436" s="117"/>
      <c r="AE436" s="122"/>
      <c r="AF436" s="108"/>
      <c r="AG436" s="189"/>
      <c r="AH436" s="189"/>
    </row>
    <row r="437" spans="21:34" ht="12" customHeight="1" x14ac:dyDescent="0.3">
      <c r="U437" s="117"/>
      <c r="V437" s="117"/>
      <c r="AD437" s="117"/>
      <c r="AE437" s="122"/>
      <c r="AF437" s="108"/>
      <c r="AG437" s="189"/>
      <c r="AH437" s="189"/>
    </row>
    <row r="438" spans="21:34" ht="12" customHeight="1" x14ac:dyDescent="0.3">
      <c r="U438" s="117"/>
      <c r="V438" s="117"/>
      <c r="AD438" s="117"/>
      <c r="AE438" s="122"/>
      <c r="AF438" s="108"/>
      <c r="AG438" s="189"/>
      <c r="AH438" s="189"/>
    </row>
    <row r="439" spans="21:34" ht="12" customHeight="1" x14ac:dyDescent="0.3">
      <c r="U439" s="117"/>
      <c r="V439" s="117"/>
      <c r="AD439" s="117"/>
      <c r="AE439" s="122"/>
      <c r="AF439" s="108"/>
      <c r="AG439" s="189"/>
      <c r="AH439" s="189"/>
    </row>
    <row r="440" spans="21:34" ht="12" customHeight="1" x14ac:dyDescent="0.3">
      <c r="U440" s="117"/>
      <c r="V440" s="117"/>
      <c r="AD440" s="117"/>
      <c r="AE440" s="122"/>
      <c r="AF440" s="108"/>
      <c r="AG440" s="189"/>
      <c r="AH440" s="189"/>
    </row>
    <row r="441" spans="21:34" ht="12" customHeight="1" x14ac:dyDescent="0.3">
      <c r="U441" s="117"/>
      <c r="V441" s="117"/>
      <c r="AD441" s="117"/>
      <c r="AE441" s="122"/>
      <c r="AF441" s="108"/>
      <c r="AG441" s="189"/>
      <c r="AH441" s="189"/>
    </row>
    <row r="442" spans="21:34" ht="12" customHeight="1" x14ac:dyDescent="0.3">
      <c r="U442" s="117"/>
      <c r="V442" s="117"/>
      <c r="AD442" s="117"/>
      <c r="AE442" s="122"/>
      <c r="AF442" s="108"/>
      <c r="AG442" s="189"/>
      <c r="AH442" s="189"/>
    </row>
    <row r="443" spans="21:34" ht="12" customHeight="1" x14ac:dyDescent="0.3">
      <c r="U443" s="117"/>
      <c r="V443" s="117"/>
      <c r="AD443" s="117"/>
      <c r="AE443" s="122"/>
      <c r="AF443" s="108"/>
      <c r="AG443" s="189"/>
      <c r="AH443" s="189"/>
    </row>
    <row r="444" spans="21:34" ht="12" customHeight="1" x14ac:dyDescent="0.3">
      <c r="U444" s="117"/>
      <c r="V444" s="117"/>
      <c r="AD444" s="117"/>
      <c r="AE444" s="122"/>
      <c r="AF444" s="108"/>
      <c r="AG444" s="189"/>
      <c r="AH444" s="189"/>
    </row>
    <row r="445" spans="21:34" ht="12" customHeight="1" x14ac:dyDescent="0.3">
      <c r="U445" s="117"/>
      <c r="V445" s="117"/>
      <c r="AD445" s="117"/>
      <c r="AE445" s="122"/>
      <c r="AF445" s="108"/>
      <c r="AG445" s="189"/>
      <c r="AH445" s="189"/>
    </row>
    <row r="446" spans="21:34" ht="12" customHeight="1" x14ac:dyDescent="0.3">
      <c r="U446" s="117"/>
      <c r="V446" s="117"/>
      <c r="AD446" s="117"/>
      <c r="AE446" s="122"/>
      <c r="AF446" s="108"/>
      <c r="AG446" s="189"/>
      <c r="AH446" s="189"/>
    </row>
    <row r="447" spans="21:34" ht="12" customHeight="1" x14ac:dyDescent="0.3">
      <c r="U447" s="117"/>
      <c r="V447" s="117"/>
      <c r="AD447" s="117"/>
      <c r="AE447" s="122"/>
      <c r="AF447" s="108"/>
      <c r="AG447" s="189"/>
      <c r="AH447" s="189"/>
    </row>
    <row r="448" spans="21:34" ht="12" customHeight="1" x14ac:dyDescent="0.3">
      <c r="U448" s="117"/>
      <c r="V448" s="117"/>
      <c r="AD448" s="123"/>
      <c r="AE448" s="124"/>
      <c r="AF448" s="108"/>
      <c r="AG448" s="189"/>
      <c r="AH448" s="189"/>
    </row>
    <row r="449" spans="21:34" ht="12" customHeight="1" x14ac:dyDescent="0.3">
      <c r="U449" s="117"/>
      <c r="V449" s="117"/>
      <c r="AD449" s="123"/>
      <c r="AE449" s="124"/>
      <c r="AF449" s="108"/>
      <c r="AG449" s="189"/>
      <c r="AH449" s="189"/>
    </row>
    <row r="450" spans="21:34" ht="12" customHeight="1" x14ac:dyDescent="0.3">
      <c r="U450" s="117"/>
      <c r="V450" s="117"/>
      <c r="AD450" s="125"/>
      <c r="AE450" s="126"/>
      <c r="AF450" s="108"/>
      <c r="AG450" s="189"/>
      <c r="AH450" s="189"/>
    </row>
    <row r="451" spans="21:34" ht="12" customHeight="1" x14ac:dyDescent="0.3">
      <c r="U451" s="117"/>
      <c r="V451" s="117"/>
      <c r="AF451" s="108"/>
      <c r="AG451" s="189"/>
      <c r="AH451" s="189"/>
    </row>
    <row r="452" spans="21:34" ht="12" customHeight="1" x14ac:dyDescent="0.3">
      <c r="U452" s="117"/>
      <c r="V452" s="117"/>
      <c r="AF452" s="108"/>
      <c r="AG452" s="189"/>
      <c r="AH452" s="189"/>
    </row>
    <row r="453" spans="21:34" ht="12" customHeight="1" x14ac:dyDescent="0.3">
      <c r="U453" s="117"/>
      <c r="V453" s="117"/>
      <c r="AF453" s="108"/>
      <c r="AG453" s="189"/>
      <c r="AH453" s="189"/>
    </row>
    <row r="454" spans="21:34" ht="12" customHeight="1" x14ac:dyDescent="0.3">
      <c r="U454" s="117"/>
      <c r="V454" s="117"/>
      <c r="AF454" s="108"/>
      <c r="AG454" s="189"/>
      <c r="AH454" s="189"/>
    </row>
    <row r="455" spans="21:34" ht="12" customHeight="1" x14ac:dyDescent="0.3">
      <c r="U455" s="117"/>
      <c r="V455" s="117"/>
      <c r="AF455" s="108"/>
      <c r="AG455" s="189"/>
      <c r="AH455" s="189"/>
    </row>
    <row r="456" spans="21:34" ht="12" customHeight="1" x14ac:dyDescent="0.3">
      <c r="U456" s="117"/>
      <c r="V456" s="117"/>
      <c r="AF456" s="108"/>
      <c r="AG456" s="189"/>
      <c r="AH456" s="189"/>
    </row>
    <row r="457" spans="21:34" ht="12" customHeight="1" x14ac:dyDescent="0.3">
      <c r="U457" s="117"/>
      <c r="V457" s="117"/>
      <c r="AF457" s="108"/>
      <c r="AG457" s="189"/>
      <c r="AH457" s="189"/>
    </row>
    <row r="458" spans="21:34" ht="12" customHeight="1" x14ac:dyDescent="0.3">
      <c r="U458" s="117"/>
      <c r="V458" s="117"/>
      <c r="AF458" s="108"/>
      <c r="AG458" s="189"/>
      <c r="AH458" s="189"/>
    </row>
    <row r="459" spans="21:34" ht="12" customHeight="1" x14ac:dyDescent="0.3">
      <c r="U459" s="117"/>
      <c r="V459" s="117"/>
      <c r="AF459" s="108"/>
      <c r="AG459" s="189"/>
      <c r="AH459" s="189"/>
    </row>
    <row r="460" spans="21:34" ht="12" customHeight="1" x14ac:dyDescent="0.3">
      <c r="U460" s="117"/>
      <c r="V460" s="117"/>
      <c r="AF460" s="108"/>
      <c r="AG460" s="189"/>
      <c r="AH460" s="189"/>
    </row>
    <row r="461" spans="21:34" ht="12" customHeight="1" x14ac:dyDescent="0.3">
      <c r="U461" s="117"/>
      <c r="V461" s="117"/>
      <c r="AF461" s="108"/>
      <c r="AG461" s="189"/>
      <c r="AH461" s="189"/>
    </row>
    <row r="462" spans="21:34" ht="12" customHeight="1" x14ac:dyDescent="0.3">
      <c r="U462" s="117"/>
      <c r="V462" s="117"/>
      <c r="AF462" s="108"/>
      <c r="AG462" s="189"/>
      <c r="AH462" s="189"/>
    </row>
    <row r="463" spans="21:34" ht="12" customHeight="1" x14ac:dyDescent="0.3">
      <c r="U463" s="117"/>
      <c r="V463" s="117"/>
      <c r="AF463" s="108"/>
      <c r="AG463" s="189"/>
      <c r="AH463" s="189"/>
    </row>
    <row r="464" spans="21:34" ht="12" customHeight="1" x14ac:dyDescent="0.3">
      <c r="U464" s="117"/>
      <c r="V464" s="117"/>
      <c r="AF464" s="108"/>
      <c r="AG464" s="189"/>
      <c r="AH464" s="189"/>
    </row>
    <row r="465" spans="21:34" ht="12" customHeight="1" x14ac:dyDescent="0.3">
      <c r="U465" s="117"/>
      <c r="V465" s="117"/>
      <c r="AF465" s="108"/>
      <c r="AG465" s="189"/>
      <c r="AH465" s="189"/>
    </row>
    <row r="466" spans="21:34" ht="12" customHeight="1" x14ac:dyDescent="0.3">
      <c r="U466" s="117"/>
      <c r="V466" s="117"/>
      <c r="AF466" s="108"/>
      <c r="AG466" s="189"/>
      <c r="AH466" s="189"/>
    </row>
    <row r="467" spans="21:34" ht="12" customHeight="1" x14ac:dyDescent="0.3">
      <c r="U467" s="117"/>
      <c r="V467" s="117"/>
      <c r="AF467" s="108"/>
      <c r="AG467" s="189"/>
      <c r="AH467" s="189"/>
    </row>
    <row r="468" spans="21:34" ht="12" customHeight="1" x14ac:dyDescent="0.3">
      <c r="U468" s="117"/>
      <c r="V468" s="117"/>
      <c r="AF468" s="108"/>
      <c r="AG468" s="189"/>
      <c r="AH468" s="189"/>
    </row>
    <row r="469" spans="21:34" ht="12" customHeight="1" x14ac:dyDescent="0.3">
      <c r="U469" s="117"/>
      <c r="V469" s="117"/>
      <c r="AF469" s="108"/>
      <c r="AG469" s="189"/>
      <c r="AH469" s="189"/>
    </row>
    <row r="470" spans="21:34" ht="12" customHeight="1" x14ac:dyDescent="0.3">
      <c r="U470" s="117"/>
      <c r="V470" s="117"/>
      <c r="AF470" s="108"/>
      <c r="AG470" s="189"/>
      <c r="AH470" s="189"/>
    </row>
    <row r="471" spans="21:34" ht="12" customHeight="1" x14ac:dyDescent="0.3">
      <c r="U471" s="117"/>
      <c r="V471" s="117"/>
      <c r="AF471" s="108"/>
      <c r="AG471" s="189"/>
      <c r="AH471" s="189"/>
    </row>
    <row r="472" spans="21:34" ht="12" customHeight="1" x14ac:dyDescent="0.3">
      <c r="U472" s="117"/>
      <c r="V472" s="117"/>
      <c r="AF472" s="108"/>
      <c r="AG472" s="189"/>
      <c r="AH472" s="189"/>
    </row>
    <row r="473" spans="21:34" ht="12" customHeight="1" x14ac:dyDescent="0.3">
      <c r="U473" s="117"/>
      <c r="V473" s="117"/>
      <c r="AF473" s="108"/>
      <c r="AG473" s="189"/>
      <c r="AH473" s="189"/>
    </row>
    <row r="474" spans="21:34" ht="12" customHeight="1" x14ac:dyDescent="0.3">
      <c r="U474" s="117"/>
      <c r="V474" s="117"/>
      <c r="AF474" s="108"/>
      <c r="AG474" s="189"/>
      <c r="AH474" s="189"/>
    </row>
    <row r="475" spans="21:34" ht="12" customHeight="1" x14ac:dyDescent="0.3">
      <c r="U475" s="117"/>
      <c r="V475" s="117"/>
      <c r="AF475" s="108"/>
      <c r="AG475" s="189"/>
      <c r="AH475" s="189"/>
    </row>
    <row r="476" spans="21:34" ht="12" customHeight="1" x14ac:dyDescent="0.3">
      <c r="U476" s="117"/>
      <c r="V476" s="117"/>
      <c r="AF476" s="108"/>
      <c r="AG476" s="189"/>
      <c r="AH476" s="189"/>
    </row>
    <row r="477" spans="21:34" ht="12" customHeight="1" x14ac:dyDescent="0.3">
      <c r="U477" s="117"/>
      <c r="V477" s="117"/>
      <c r="AF477" s="108"/>
      <c r="AG477" s="189"/>
      <c r="AH477" s="189"/>
    </row>
    <row r="478" spans="21:34" ht="12" customHeight="1" x14ac:dyDescent="0.3">
      <c r="U478" s="117"/>
      <c r="V478" s="117"/>
      <c r="AF478" s="108"/>
      <c r="AG478" s="189"/>
      <c r="AH478" s="189"/>
    </row>
    <row r="479" spans="21:34" ht="12" customHeight="1" x14ac:dyDescent="0.3">
      <c r="U479" s="117"/>
      <c r="V479" s="117"/>
      <c r="AF479" s="108"/>
      <c r="AG479" s="189"/>
      <c r="AH479" s="189"/>
    </row>
    <row r="480" spans="21:34" ht="12" customHeight="1" x14ac:dyDescent="0.3">
      <c r="U480" s="117"/>
      <c r="V480" s="117"/>
      <c r="AF480" s="108"/>
      <c r="AG480" s="189"/>
      <c r="AH480" s="189"/>
    </row>
    <row r="481" spans="21:34" ht="12" customHeight="1" x14ac:dyDescent="0.3">
      <c r="U481" s="117"/>
      <c r="V481" s="117"/>
      <c r="AF481" s="108"/>
      <c r="AG481" s="189"/>
      <c r="AH481" s="189"/>
    </row>
    <row r="482" spans="21:34" ht="12" customHeight="1" x14ac:dyDescent="0.3">
      <c r="U482" s="117"/>
      <c r="V482" s="117"/>
      <c r="AF482" s="108"/>
      <c r="AG482" s="189"/>
      <c r="AH482" s="189"/>
    </row>
    <row r="483" spans="21:34" ht="12" customHeight="1" x14ac:dyDescent="0.3">
      <c r="U483" s="117"/>
      <c r="V483" s="117"/>
      <c r="AF483" s="108"/>
      <c r="AG483" s="189"/>
      <c r="AH483" s="189"/>
    </row>
    <row r="484" spans="21:34" ht="12" customHeight="1" x14ac:dyDescent="0.3">
      <c r="U484" s="117"/>
      <c r="V484" s="117"/>
      <c r="AF484" s="108"/>
      <c r="AG484" s="189"/>
      <c r="AH484" s="189"/>
    </row>
    <row r="485" spans="21:34" ht="12" customHeight="1" x14ac:dyDescent="0.3">
      <c r="U485" s="117"/>
      <c r="V485" s="117"/>
      <c r="AF485" s="108"/>
      <c r="AG485" s="189"/>
      <c r="AH485" s="189"/>
    </row>
    <row r="486" spans="21:34" ht="12" customHeight="1" x14ac:dyDescent="0.3">
      <c r="U486" s="117"/>
      <c r="V486" s="117"/>
      <c r="AF486" s="108"/>
      <c r="AG486" s="189"/>
      <c r="AH486" s="189"/>
    </row>
    <row r="487" spans="21:34" ht="12" customHeight="1" x14ac:dyDescent="0.3">
      <c r="U487" s="117"/>
      <c r="V487" s="117"/>
      <c r="AF487" s="108"/>
      <c r="AG487" s="189"/>
      <c r="AH487" s="189"/>
    </row>
    <row r="488" spans="21:34" ht="12" customHeight="1" x14ac:dyDescent="0.3">
      <c r="U488" s="117"/>
      <c r="V488" s="117"/>
      <c r="AF488" s="108"/>
      <c r="AG488" s="189"/>
      <c r="AH488" s="189"/>
    </row>
    <row r="489" spans="21:34" ht="12" customHeight="1" x14ac:dyDescent="0.3">
      <c r="U489" s="117"/>
      <c r="V489" s="117"/>
      <c r="AF489" s="108"/>
      <c r="AG489" s="189"/>
      <c r="AH489" s="189"/>
    </row>
    <row r="490" spans="21:34" ht="12" customHeight="1" x14ac:dyDescent="0.3">
      <c r="U490" s="117"/>
      <c r="V490" s="117"/>
      <c r="AF490" s="108"/>
      <c r="AG490" s="189"/>
      <c r="AH490" s="189"/>
    </row>
    <row r="491" spans="21:34" ht="12" customHeight="1" x14ac:dyDescent="0.3">
      <c r="U491" s="117"/>
      <c r="V491" s="117"/>
      <c r="AF491" s="108"/>
      <c r="AG491" s="189"/>
      <c r="AH491" s="189"/>
    </row>
    <row r="492" spans="21:34" ht="12" customHeight="1" x14ac:dyDescent="0.3">
      <c r="U492" s="117"/>
      <c r="V492" s="117"/>
      <c r="AF492" s="108"/>
      <c r="AG492" s="189"/>
      <c r="AH492" s="189"/>
    </row>
    <row r="493" spans="21:34" ht="12" customHeight="1" x14ac:dyDescent="0.3">
      <c r="U493" s="117"/>
      <c r="V493" s="117"/>
      <c r="AF493" s="108"/>
      <c r="AG493" s="189"/>
      <c r="AH493" s="189"/>
    </row>
    <row r="494" spans="21:34" ht="12" customHeight="1" x14ac:dyDescent="0.3">
      <c r="U494" s="117"/>
      <c r="V494" s="117"/>
      <c r="AF494" s="108"/>
      <c r="AG494" s="189"/>
      <c r="AH494" s="189"/>
    </row>
    <row r="495" spans="21:34" ht="12" customHeight="1" x14ac:dyDescent="0.3">
      <c r="U495" s="117"/>
      <c r="V495" s="117"/>
      <c r="AF495" s="108"/>
      <c r="AG495" s="189"/>
      <c r="AH495" s="189"/>
    </row>
    <row r="496" spans="21:34" ht="12" customHeight="1" x14ac:dyDescent="0.3">
      <c r="U496" s="117"/>
      <c r="V496" s="117"/>
      <c r="AF496" s="108"/>
      <c r="AG496" s="189"/>
      <c r="AH496" s="189"/>
    </row>
    <row r="497" spans="21:34" ht="12" customHeight="1" x14ac:dyDescent="0.3">
      <c r="U497" s="117"/>
      <c r="V497" s="117"/>
      <c r="AF497" s="108"/>
      <c r="AG497" s="189"/>
      <c r="AH497" s="189"/>
    </row>
    <row r="498" spans="21:34" ht="12" customHeight="1" x14ac:dyDescent="0.3">
      <c r="U498" s="117"/>
      <c r="V498" s="117"/>
      <c r="AF498" s="108"/>
      <c r="AG498" s="189"/>
      <c r="AH498" s="189"/>
    </row>
    <row r="499" spans="21:34" ht="12" customHeight="1" x14ac:dyDescent="0.3">
      <c r="U499" s="117"/>
      <c r="V499" s="117"/>
      <c r="AF499" s="108"/>
      <c r="AG499" s="189"/>
      <c r="AH499" s="189"/>
    </row>
    <row r="500" spans="21:34" ht="12" customHeight="1" x14ac:dyDescent="0.3">
      <c r="U500" s="117"/>
      <c r="V500" s="117"/>
      <c r="AF500" s="108"/>
      <c r="AG500" s="189"/>
      <c r="AH500" s="189"/>
    </row>
    <row r="501" spans="21:34" ht="12" customHeight="1" x14ac:dyDescent="0.3">
      <c r="U501" s="117"/>
      <c r="V501" s="117"/>
      <c r="AF501" s="108"/>
      <c r="AG501" s="189"/>
      <c r="AH501" s="189"/>
    </row>
    <row r="502" spans="21:34" ht="12" customHeight="1" x14ac:dyDescent="0.3">
      <c r="U502" s="117"/>
      <c r="V502" s="117"/>
      <c r="AF502" s="108"/>
      <c r="AG502" s="189"/>
      <c r="AH502" s="189"/>
    </row>
    <row r="503" spans="21:34" ht="12" customHeight="1" x14ac:dyDescent="0.3">
      <c r="U503" s="117"/>
      <c r="V503" s="117"/>
      <c r="AF503" s="108"/>
      <c r="AG503" s="189"/>
      <c r="AH503" s="189"/>
    </row>
    <row r="504" spans="21:34" ht="12" customHeight="1" x14ac:dyDescent="0.3">
      <c r="U504" s="117"/>
      <c r="V504" s="117"/>
      <c r="AF504" s="108"/>
      <c r="AG504" s="189"/>
      <c r="AH504" s="189"/>
    </row>
    <row r="505" spans="21:34" ht="12" customHeight="1" x14ac:dyDescent="0.3">
      <c r="U505" s="117"/>
      <c r="V505" s="117"/>
      <c r="AF505" s="108"/>
      <c r="AG505" s="189"/>
      <c r="AH505" s="189"/>
    </row>
    <row r="506" spans="21:34" ht="12" customHeight="1" x14ac:dyDescent="0.3">
      <c r="U506" s="117"/>
      <c r="V506" s="117"/>
      <c r="AF506" s="108"/>
      <c r="AG506" s="189"/>
      <c r="AH506" s="189"/>
    </row>
    <row r="507" spans="21:34" ht="12" customHeight="1" x14ac:dyDescent="0.3">
      <c r="U507" s="117"/>
      <c r="V507" s="117"/>
      <c r="AF507" s="108"/>
      <c r="AG507" s="189"/>
      <c r="AH507" s="189"/>
    </row>
    <row r="508" spans="21:34" ht="12" customHeight="1" x14ac:dyDescent="0.3">
      <c r="U508" s="117"/>
      <c r="V508" s="117"/>
      <c r="AF508" s="108"/>
      <c r="AG508" s="189"/>
      <c r="AH508" s="189"/>
    </row>
    <row r="509" spans="21:34" ht="12" customHeight="1" x14ac:dyDescent="0.3">
      <c r="U509" s="117"/>
      <c r="V509" s="117"/>
      <c r="AF509" s="108"/>
      <c r="AG509" s="189"/>
      <c r="AH509" s="189"/>
    </row>
    <row r="510" spans="21:34" ht="12" customHeight="1" x14ac:dyDescent="0.3">
      <c r="U510" s="117"/>
      <c r="V510" s="117"/>
      <c r="AF510" s="108"/>
      <c r="AG510" s="189"/>
      <c r="AH510" s="189"/>
    </row>
    <row r="511" spans="21:34" ht="12" customHeight="1" x14ac:dyDescent="0.3">
      <c r="U511" s="117"/>
      <c r="V511" s="117"/>
      <c r="AF511" s="108"/>
      <c r="AG511" s="189"/>
      <c r="AH511" s="189"/>
    </row>
    <row r="512" spans="21:34" ht="12" customHeight="1" x14ac:dyDescent="0.3">
      <c r="U512" s="117"/>
      <c r="V512" s="117"/>
      <c r="AF512" s="108"/>
      <c r="AG512" s="189"/>
      <c r="AH512" s="189"/>
    </row>
    <row r="513" spans="21:34" ht="12" customHeight="1" x14ac:dyDescent="0.3">
      <c r="U513" s="117"/>
      <c r="V513" s="117"/>
      <c r="AF513" s="108"/>
      <c r="AG513" s="189"/>
      <c r="AH513" s="189"/>
    </row>
    <row r="514" spans="21:34" ht="12" customHeight="1" x14ac:dyDescent="0.3">
      <c r="U514" s="117"/>
      <c r="V514" s="117"/>
      <c r="AF514" s="108"/>
      <c r="AG514" s="189"/>
      <c r="AH514" s="189"/>
    </row>
    <row r="515" spans="21:34" ht="12" customHeight="1" x14ac:dyDescent="0.3">
      <c r="U515" s="117"/>
      <c r="V515" s="117"/>
      <c r="AF515" s="108"/>
      <c r="AG515" s="189"/>
      <c r="AH515" s="189"/>
    </row>
    <row r="516" spans="21:34" ht="12" customHeight="1" x14ac:dyDescent="0.3">
      <c r="U516" s="117"/>
      <c r="V516" s="117"/>
      <c r="AF516" s="108"/>
      <c r="AG516" s="189"/>
      <c r="AH516" s="189"/>
    </row>
    <row r="517" spans="21:34" ht="12" customHeight="1" x14ac:dyDescent="0.3">
      <c r="U517" s="117"/>
      <c r="V517" s="117"/>
      <c r="AF517" s="108"/>
      <c r="AG517" s="189"/>
      <c r="AH517" s="189"/>
    </row>
    <row r="518" spans="21:34" ht="12" customHeight="1" x14ac:dyDescent="0.3">
      <c r="U518" s="117"/>
      <c r="V518" s="117"/>
      <c r="AF518" s="108"/>
      <c r="AG518" s="189"/>
      <c r="AH518" s="189"/>
    </row>
    <row r="519" spans="21:34" ht="12" customHeight="1" x14ac:dyDescent="0.3">
      <c r="U519" s="117"/>
      <c r="V519" s="117"/>
      <c r="AF519" s="108"/>
      <c r="AG519" s="189"/>
      <c r="AH519" s="189"/>
    </row>
    <row r="520" spans="21:34" ht="12" customHeight="1" x14ac:dyDescent="0.3">
      <c r="U520" s="117"/>
      <c r="V520" s="117"/>
      <c r="AF520" s="108"/>
      <c r="AG520" s="189"/>
      <c r="AH520" s="189"/>
    </row>
    <row r="521" spans="21:34" ht="12" customHeight="1" x14ac:dyDescent="0.3">
      <c r="U521" s="117"/>
      <c r="V521" s="117"/>
      <c r="AF521" s="108"/>
      <c r="AG521" s="189"/>
      <c r="AH521" s="189"/>
    </row>
    <row r="522" spans="21:34" ht="12" customHeight="1" x14ac:dyDescent="0.3">
      <c r="U522" s="117"/>
      <c r="V522" s="117"/>
      <c r="AF522" s="108"/>
      <c r="AG522" s="189"/>
      <c r="AH522" s="189"/>
    </row>
    <row r="523" spans="21:34" ht="12" customHeight="1" x14ac:dyDescent="0.3">
      <c r="U523" s="117"/>
      <c r="V523" s="117"/>
      <c r="AF523" s="108"/>
      <c r="AG523" s="189"/>
      <c r="AH523" s="189"/>
    </row>
    <row r="524" spans="21:34" ht="12" customHeight="1" x14ac:dyDescent="0.3">
      <c r="U524" s="117"/>
      <c r="V524" s="117"/>
      <c r="AF524" s="108"/>
      <c r="AG524" s="189"/>
      <c r="AH524" s="189"/>
    </row>
    <row r="525" spans="21:34" ht="12" customHeight="1" x14ac:dyDescent="0.3">
      <c r="U525" s="117"/>
      <c r="V525" s="117"/>
      <c r="AF525" s="108"/>
      <c r="AG525" s="189"/>
      <c r="AH525" s="189"/>
    </row>
    <row r="526" spans="21:34" ht="12" customHeight="1" x14ac:dyDescent="0.3">
      <c r="U526" s="117"/>
      <c r="V526" s="117"/>
      <c r="AF526" s="108"/>
      <c r="AG526" s="189"/>
      <c r="AH526" s="189"/>
    </row>
    <row r="527" spans="21:34" ht="12" customHeight="1" x14ac:dyDescent="0.3">
      <c r="U527" s="117"/>
      <c r="V527" s="117"/>
      <c r="AF527" s="108"/>
      <c r="AG527" s="189"/>
      <c r="AH527" s="189"/>
    </row>
    <row r="528" spans="21:34" ht="12" customHeight="1" x14ac:dyDescent="0.3">
      <c r="U528" s="117"/>
      <c r="V528" s="117"/>
      <c r="AF528" s="108"/>
      <c r="AG528" s="189"/>
      <c r="AH528" s="189"/>
    </row>
    <row r="529" spans="21:34" ht="12" customHeight="1" x14ac:dyDescent="0.3">
      <c r="U529" s="117"/>
      <c r="V529" s="117"/>
      <c r="AF529" s="108"/>
      <c r="AG529" s="189"/>
      <c r="AH529" s="189"/>
    </row>
    <row r="530" spans="21:34" ht="12" customHeight="1" x14ac:dyDescent="0.3">
      <c r="U530" s="117"/>
      <c r="V530" s="117"/>
      <c r="AF530" s="108"/>
      <c r="AG530" s="189"/>
      <c r="AH530" s="189"/>
    </row>
    <row r="531" spans="21:34" ht="12" customHeight="1" x14ac:dyDescent="0.3">
      <c r="U531" s="117"/>
      <c r="V531" s="117"/>
      <c r="AF531" s="108"/>
      <c r="AG531" s="189"/>
      <c r="AH531" s="189"/>
    </row>
    <row r="532" spans="21:34" ht="12" customHeight="1" x14ac:dyDescent="0.3">
      <c r="U532" s="117"/>
      <c r="V532" s="117"/>
      <c r="AF532" s="108"/>
      <c r="AG532" s="189"/>
      <c r="AH532" s="189"/>
    </row>
    <row r="533" spans="21:34" ht="12" customHeight="1" x14ac:dyDescent="0.3">
      <c r="U533" s="117"/>
      <c r="V533" s="117"/>
      <c r="AF533" s="108"/>
      <c r="AG533" s="189"/>
      <c r="AH533" s="189"/>
    </row>
    <row r="534" spans="21:34" ht="12" customHeight="1" x14ac:dyDescent="0.3">
      <c r="U534" s="117"/>
      <c r="V534" s="117"/>
      <c r="AF534" s="108"/>
      <c r="AG534" s="189"/>
      <c r="AH534" s="189"/>
    </row>
    <row r="535" spans="21:34" ht="12" customHeight="1" x14ac:dyDescent="0.3">
      <c r="U535" s="117"/>
      <c r="V535" s="117"/>
      <c r="AF535" s="108"/>
      <c r="AG535" s="189"/>
      <c r="AH535" s="189"/>
    </row>
    <row r="536" spans="21:34" ht="12" customHeight="1" x14ac:dyDescent="0.3">
      <c r="U536" s="117"/>
      <c r="V536" s="117"/>
      <c r="AF536" s="108"/>
      <c r="AG536" s="189"/>
      <c r="AH536" s="189"/>
    </row>
    <row r="537" spans="21:34" ht="12" customHeight="1" x14ac:dyDescent="0.3">
      <c r="U537" s="117"/>
      <c r="V537" s="117"/>
      <c r="AF537" s="108"/>
      <c r="AG537" s="189"/>
      <c r="AH537" s="189"/>
    </row>
    <row r="538" spans="21:34" ht="12" customHeight="1" x14ac:dyDescent="0.3">
      <c r="U538" s="117"/>
      <c r="V538" s="117"/>
      <c r="AF538" s="108"/>
      <c r="AG538" s="189"/>
      <c r="AH538" s="189"/>
    </row>
    <row r="539" spans="21:34" ht="12" customHeight="1" x14ac:dyDescent="0.3">
      <c r="U539" s="117"/>
      <c r="V539" s="117"/>
      <c r="AF539" s="108"/>
      <c r="AG539" s="189"/>
      <c r="AH539" s="189"/>
    </row>
    <row r="540" spans="21:34" ht="12" customHeight="1" x14ac:dyDescent="0.3">
      <c r="U540" s="117"/>
      <c r="V540" s="117"/>
      <c r="AF540" s="108"/>
      <c r="AG540" s="189"/>
      <c r="AH540" s="189"/>
    </row>
    <row r="541" spans="21:34" ht="12" customHeight="1" x14ac:dyDescent="0.3">
      <c r="U541" s="117"/>
      <c r="V541" s="117"/>
      <c r="AF541" s="108"/>
      <c r="AG541" s="189"/>
      <c r="AH541" s="189"/>
    </row>
    <row r="542" spans="21:34" ht="12" customHeight="1" x14ac:dyDescent="0.3">
      <c r="U542" s="117"/>
      <c r="V542" s="117"/>
      <c r="AF542" s="108"/>
      <c r="AG542" s="189"/>
      <c r="AH542" s="189"/>
    </row>
    <row r="543" spans="21:34" ht="12" customHeight="1" x14ac:dyDescent="0.3">
      <c r="U543" s="117"/>
      <c r="V543" s="117"/>
      <c r="AF543" s="108"/>
      <c r="AG543" s="189"/>
      <c r="AH543" s="189"/>
    </row>
    <row r="544" spans="21:34" ht="12" customHeight="1" x14ac:dyDescent="0.3">
      <c r="U544" s="117"/>
      <c r="V544" s="117"/>
      <c r="AF544" s="108"/>
      <c r="AG544" s="189"/>
      <c r="AH544" s="189"/>
    </row>
    <row r="545" spans="21:34" ht="12" customHeight="1" x14ac:dyDescent="0.3">
      <c r="U545" s="117"/>
      <c r="V545" s="117"/>
      <c r="AF545" s="108"/>
      <c r="AG545" s="189"/>
      <c r="AH545" s="189"/>
    </row>
    <row r="546" spans="21:34" ht="12" customHeight="1" x14ac:dyDescent="0.3">
      <c r="U546" s="117"/>
      <c r="V546" s="117"/>
      <c r="AF546" s="108"/>
      <c r="AG546" s="189"/>
      <c r="AH546" s="189"/>
    </row>
    <row r="547" spans="21:34" ht="12" customHeight="1" x14ac:dyDescent="0.3">
      <c r="U547" s="117"/>
      <c r="V547" s="117"/>
      <c r="AF547" s="108"/>
      <c r="AG547" s="189"/>
      <c r="AH547" s="189"/>
    </row>
    <row r="548" spans="21:34" ht="12" customHeight="1" x14ac:dyDescent="0.3">
      <c r="U548" s="117"/>
      <c r="V548" s="117"/>
      <c r="AF548" s="108"/>
      <c r="AG548" s="189"/>
      <c r="AH548" s="189"/>
    </row>
    <row r="549" spans="21:34" ht="12" customHeight="1" x14ac:dyDescent="0.3">
      <c r="U549" s="117"/>
      <c r="V549" s="117"/>
      <c r="AF549" s="108"/>
      <c r="AG549" s="189"/>
      <c r="AH549" s="189"/>
    </row>
    <row r="550" spans="21:34" ht="12" customHeight="1" x14ac:dyDescent="0.3">
      <c r="U550" s="117"/>
      <c r="V550" s="117"/>
      <c r="AF550" s="108"/>
      <c r="AG550" s="189"/>
      <c r="AH550" s="189"/>
    </row>
    <row r="551" spans="21:34" ht="12" customHeight="1" x14ac:dyDescent="0.3">
      <c r="U551" s="117"/>
      <c r="V551" s="117"/>
      <c r="AF551" s="108"/>
      <c r="AG551" s="189"/>
      <c r="AH551" s="189"/>
    </row>
    <row r="552" spans="21:34" ht="12" customHeight="1" x14ac:dyDescent="0.3">
      <c r="U552" s="117"/>
      <c r="V552" s="117"/>
      <c r="AF552" s="108"/>
      <c r="AG552" s="189"/>
      <c r="AH552" s="189"/>
    </row>
    <row r="553" spans="21:34" ht="12" customHeight="1" x14ac:dyDescent="0.3">
      <c r="U553" s="117"/>
      <c r="V553" s="117"/>
      <c r="AF553" s="108"/>
      <c r="AG553" s="189"/>
      <c r="AH553" s="189"/>
    </row>
    <row r="554" spans="21:34" ht="12" customHeight="1" x14ac:dyDescent="0.3">
      <c r="U554" s="117"/>
      <c r="V554" s="117"/>
      <c r="AF554" s="108"/>
      <c r="AG554" s="189"/>
      <c r="AH554" s="189"/>
    </row>
    <row r="555" spans="21:34" ht="12" customHeight="1" x14ac:dyDescent="0.3">
      <c r="U555" s="117"/>
      <c r="V555" s="117"/>
      <c r="AF555" s="108"/>
      <c r="AG555" s="189"/>
      <c r="AH555" s="189"/>
    </row>
    <row r="556" spans="21:34" ht="12" customHeight="1" x14ac:dyDescent="0.3">
      <c r="U556" s="117"/>
      <c r="V556" s="117"/>
      <c r="AF556" s="108"/>
      <c r="AG556" s="107"/>
    </row>
    <row r="557" spans="21:34" ht="12" customHeight="1" x14ac:dyDescent="0.3">
      <c r="U557" s="117"/>
      <c r="V557" s="117"/>
      <c r="AF557" s="108"/>
      <c r="AG557" s="107"/>
    </row>
    <row r="558" spans="21:34" ht="12" customHeight="1" x14ac:dyDescent="0.3">
      <c r="U558" s="117"/>
      <c r="V558" s="117"/>
      <c r="AF558" s="108"/>
      <c r="AG558" s="107"/>
    </row>
    <row r="559" spans="21:34" ht="12" customHeight="1" x14ac:dyDescent="0.3">
      <c r="U559" s="117"/>
      <c r="V559" s="117"/>
      <c r="AF559" s="108"/>
      <c r="AG559" s="107"/>
    </row>
    <row r="560" spans="21:34" ht="12" customHeight="1" x14ac:dyDescent="0.3">
      <c r="U560" s="117"/>
      <c r="V560" s="117"/>
      <c r="AF560" s="108"/>
      <c r="AG560" s="107"/>
    </row>
    <row r="561" spans="21:33" ht="12" customHeight="1" x14ac:dyDescent="0.3">
      <c r="U561" s="117"/>
      <c r="V561" s="117"/>
      <c r="AF561" s="108"/>
      <c r="AG561" s="107"/>
    </row>
    <row r="562" spans="21:33" ht="12" customHeight="1" x14ac:dyDescent="0.3">
      <c r="U562" s="117"/>
      <c r="V562" s="117"/>
      <c r="AF562" s="108"/>
      <c r="AG562" s="107"/>
    </row>
    <row r="563" spans="21:33" ht="12" customHeight="1" x14ac:dyDescent="0.3">
      <c r="U563" s="117"/>
      <c r="V563" s="117"/>
      <c r="AF563" s="108"/>
      <c r="AG563" s="107"/>
    </row>
    <row r="564" spans="21:33" ht="12" customHeight="1" x14ac:dyDescent="0.3">
      <c r="U564" s="117"/>
      <c r="V564" s="117"/>
      <c r="AF564" s="108"/>
      <c r="AG564" s="107"/>
    </row>
    <row r="565" spans="21:33" ht="12" customHeight="1" x14ac:dyDescent="0.3">
      <c r="U565" s="117"/>
      <c r="V565" s="117"/>
      <c r="AF565" s="108"/>
      <c r="AG565" s="107"/>
    </row>
    <row r="566" spans="21:33" ht="12" customHeight="1" x14ac:dyDescent="0.3">
      <c r="U566" s="117"/>
      <c r="V566" s="117"/>
      <c r="AF566" s="108"/>
      <c r="AG566" s="107"/>
    </row>
    <row r="567" spans="21:33" ht="12" customHeight="1" x14ac:dyDescent="0.3">
      <c r="U567" s="117"/>
      <c r="V567" s="117"/>
      <c r="AF567" s="108"/>
      <c r="AG567" s="107"/>
    </row>
    <row r="568" spans="21:33" ht="12" customHeight="1" x14ac:dyDescent="0.3">
      <c r="U568" s="117"/>
      <c r="V568" s="117"/>
      <c r="AF568" s="108"/>
      <c r="AG568" s="107"/>
    </row>
    <row r="569" spans="21:33" ht="12" customHeight="1" x14ac:dyDescent="0.3">
      <c r="U569" s="117"/>
      <c r="V569" s="117"/>
      <c r="AF569" s="108"/>
      <c r="AG569" s="107"/>
    </row>
    <row r="570" spans="21:33" ht="12" customHeight="1" x14ac:dyDescent="0.3">
      <c r="U570" s="117"/>
      <c r="V570" s="117"/>
      <c r="AF570" s="108"/>
      <c r="AG570" s="107"/>
    </row>
    <row r="571" spans="21:33" ht="12" customHeight="1" x14ac:dyDescent="0.3">
      <c r="AF571" s="108"/>
      <c r="AG571" s="107"/>
    </row>
    <row r="572" spans="21:33" ht="12" customHeight="1" x14ac:dyDescent="0.3">
      <c r="AF572" s="108"/>
      <c r="AG572" s="107"/>
    </row>
    <row r="573" spans="21:33" ht="12" customHeight="1" x14ac:dyDescent="0.3">
      <c r="AF573" s="108"/>
      <c r="AG573" s="107"/>
    </row>
    <row r="574" spans="21:33" ht="12" customHeight="1" x14ac:dyDescent="0.3">
      <c r="AF574" s="108"/>
    </row>
    <row r="575" spans="21:33" ht="12" customHeight="1" x14ac:dyDescent="0.3">
      <c r="AF575" s="108"/>
    </row>
    <row r="576" spans="21:33" ht="12" customHeight="1" x14ac:dyDescent="0.3">
      <c r="AF576" s="108"/>
    </row>
    <row r="577" spans="32:32" ht="12" customHeight="1" x14ac:dyDescent="0.3">
      <c r="AF577" s="108"/>
    </row>
    <row r="578" spans="32:32" ht="12" customHeight="1" x14ac:dyDescent="0.3">
      <c r="AF578" s="108"/>
    </row>
    <row r="579" spans="32:32" ht="12" customHeight="1" x14ac:dyDescent="0.3">
      <c r="AF579" s="108"/>
    </row>
  </sheetData>
  <sheetProtection password="DFB1" sheet="1" objects="1" scenarios="1"/>
  <mergeCells count="6">
    <mergeCell ref="F69:L69"/>
    <mergeCell ref="P69:V69"/>
    <mergeCell ref="F8:L8"/>
    <mergeCell ref="P8:V8"/>
    <mergeCell ref="F135:L135"/>
    <mergeCell ref="P135:V135"/>
  </mergeCells>
  <phoneticPr fontId="2" type="noConversion"/>
  <dataValidations count="2">
    <dataValidation type="list" allowBlank="1" showInputMessage="1" showErrorMessage="1" sqref="D70 D136">
      <formula1>AD$67:AD$432</formula1>
    </dataValidation>
    <dataValidation type="list" allowBlank="1" showInputMessage="1" showErrorMessage="1" sqref="D9">
      <formula1>$AD$9:$AD$432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verticalDpi="300" r:id="rId1"/>
  <headerFooter alignWithMargins="0">
    <oddHeader>&amp;C&amp;F</oddHeader>
    <oddFooter>&amp;LPO-Raad&amp;Rpagina &amp;P</oddFooter>
  </headerFooter>
  <rowBreaks count="2" manualBreakCount="2">
    <brk id="62" min="1" max="23" man="1"/>
    <brk id="127" min="1" max="2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09375" defaultRowHeight="12" customHeight="1" x14ac:dyDescent="0.3"/>
  <cols>
    <col min="1" max="1" width="3.6640625" style="107" customWidth="1"/>
    <col min="2" max="2" width="2.6640625" style="107" customWidth="1"/>
    <col min="3" max="3" width="2.6640625" style="108" customWidth="1"/>
    <col min="4" max="4" width="50.6640625" style="107" customWidth="1"/>
    <col min="5" max="5" width="1.6640625" style="108" customWidth="1"/>
    <col min="6" max="8" width="14.88671875" style="108" customWidth="1"/>
    <col min="9" max="9" width="15.88671875" style="107" customWidth="1"/>
    <col min="10" max="11" width="2.6640625" style="108" customWidth="1"/>
    <col min="12" max="12" width="1.6640625" style="108" customWidth="1"/>
    <col min="13" max="13" width="17.109375" style="262" customWidth="1"/>
    <col min="14" max="14" width="1.6640625" style="108" customWidth="1"/>
    <col min="15" max="15" width="15.109375" style="108" customWidth="1"/>
    <col min="16" max="16" width="13.6640625" style="108" customWidth="1"/>
    <col min="17" max="17" width="15.5546875" style="108" customWidth="1"/>
    <col min="18" max="18" width="1.5546875" style="107" customWidth="1"/>
    <col min="19" max="19" width="2.6640625" style="107" customWidth="1"/>
    <col min="20" max="21" width="16.88671875" style="107" customWidth="1"/>
    <col min="22" max="22" width="6.44140625" style="109" customWidth="1"/>
    <col min="23" max="23" width="10.88671875" style="110" customWidth="1"/>
    <col min="24" max="24" width="10.88671875" style="108" customWidth="1"/>
    <col min="25" max="26" width="10.88671875" style="107" customWidth="1"/>
    <col min="27" max="41" width="16.88671875" style="107" customWidth="1"/>
    <col min="42" max="16384" width="9.109375" style="107"/>
  </cols>
  <sheetData>
    <row r="1" spans="2:24" ht="12.75" customHeight="1" x14ac:dyDescent="0.3"/>
    <row r="2" spans="2:24" ht="12" customHeight="1" x14ac:dyDescent="0.3">
      <c r="B2" s="127"/>
      <c r="C2" s="128"/>
      <c r="D2" s="129"/>
      <c r="E2" s="128"/>
      <c r="F2" s="128"/>
      <c r="G2" s="128"/>
      <c r="H2" s="128"/>
      <c r="I2" s="128"/>
      <c r="J2" s="129"/>
      <c r="K2" s="130"/>
      <c r="L2" s="107"/>
      <c r="M2" s="257"/>
      <c r="N2" s="109"/>
      <c r="O2" s="110"/>
      <c r="Q2" s="107"/>
      <c r="V2" s="107"/>
      <c r="W2" s="107"/>
      <c r="X2" s="107"/>
    </row>
    <row r="3" spans="2:24" ht="13.8" x14ac:dyDescent="0.3">
      <c r="B3" s="131"/>
      <c r="C3" s="132"/>
      <c r="D3" s="133"/>
      <c r="E3" s="132"/>
      <c r="F3" s="132"/>
      <c r="G3" s="132"/>
      <c r="H3" s="132"/>
      <c r="I3" s="132"/>
      <c r="J3" s="133"/>
      <c r="K3" s="134"/>
      <c r="L3" s="107"/>
      <c r="M3" s="257"/>
      <c r="N3" s="109"/>
      <c r="O3" s="110"/>
      <c r="Q3" s="107"/>
      <c r="V3" s="107"/>
      <c r="W3" s="107"/>
      <c r="X3" s="107"/>
    </row>
    <row r="4" spans="2:24" ht="18" x14ac:dyDescent="0.35">
      <c r="B4" s="131"/>
      <c r="C4" s="150" t="s">
        <v>695</v>
      </c>
      <c r="D4" s="133"/>
      <c r="E4" s="132"/>
      <c r="F4" s="132"/>
      <c r="G4" s="132"/>
      <c r="H4" s="132"/>
      <c r="I4" s="132"/>
      <c r="J4" s="133"/>
      <c r="K4" s="135"/>
      <c r="L4" s="107"/>
      <c r="M4" s="257"/>
      <c r="N4" s="109"/>
      <c r="O4" s="110"/>
      <c r="Q4" s="107"/>
      <c r="V4" s="107"/>
      <c r="W4" s="107"/>
      <c r="X4" s="107"/>
    </row>
    <row r="5" spans="2:24" ht="12" customHeight="1" x14ac:dyDescent="0.3">
      <c r="B5" s="131"/>
      <c r="C5" s="132"/>
      <c r="D5" s="133"/>
      <c r="E5" s="132"/>
      <c r="F5" s="132"/>
      <c r="G5" s="132"/>
      <c r="H5" s="132"/>
      <c r="I5" s="132"/>
      <c r="J5" s="133"/>
      <c r="K5" s="135"/>
      <c r="L5" s="107"/>
      <c r="M5" s="257"/>
      <c r="N5" s="109"/>
      <c r="O5" s="110"/>
      <c r="Q5" s="107"/>
      <c r="V5" s="107"/>
      <c r="W5" s="107"/>
      <c r="X5" s="107"/>
    </row>
    <row r="6" spans="2:24" ht="12" customHeight="1" x14ac:dyDescent="0.3">
      <c r="B6" s="131"/>
      <c r="C6" s="132"/>
      <c r="D6" s="133"/>
      <c r="E6" s="132"/>
      <c r="F6" s="132"/>
      <c r="G6" s="132"/>
      <c r="H6" s="132"/>
      <c r="I6" s="132"/>
      <c r="J6" s="133"/>
      <c r="K6" s="135"/>
      <c r="L6" s="107"/>
      <c r="M6" s="257"/>
      <c r="N6" s="109"/>
      <c r="O6" s="110"/>
      <c r="Q6" s="107"/>
      <c r="V6" s="107"/>
      <c r="W6" s="107"/>
      <c r="X6" s="107"/>
    </row>
    <row r="7" spans="2:24" ht="12" customHeight="1" x14ac:dyDescent="0.3">
      <c r="B7" s="131"/>
      <c r="C7" s="132"/>
      <c r="D7" s="133"/>
      <c r="E7" s="132"/>
      <c r="F7" s="132"/>
      <c r="G7" s="132"/>
      <c r="H7" s="132"/>
      <c r="I7" s="132"/>
      <c r="J7" s="133"/>
      <c r="K7" s="135"/>
      <c r="L7" s="107"/>
      <c r="M7" s="257"/>
      <c r="N7" s="109"/>
      <c r="O7" s="110"/>
      <c r="Q7" s="107"/>
      <c r="V7" s="107"/>
      <c r="W7" s="107"/>
      <c r="X7" s="107"/>
    </row>
    <row r="8" spans="2:24" ht="12" customHeight="1" x14ac:dyDescent="0.3">
      <c r="B8" s="131"/>
      <c r="C8" s="156"/>
      <c r="D8" s="157"/>
      <c r="E8" s="156"/>
      <c r="F8" s="156"/>
      <c r="G8" s="156"/>
      <c r="H8" s="156"/>
      <c r="I8" s="156"/>
      <c r="J8" s="157"/>
      <c r="K8" s="135"/>
      <c r="L8" s="107"/>
      <c r="M8" s="257"/>
      <c r="N8" s="109"/>
      <c r="O8" s="110"/>
      <c r="Q8" s="107"/>
      <c r="V8" s="107"/>
      <c r="W8" s="107"/>
      <c r="X8" s="107"/>
    </row>
    <row r="9" spans="2:24" ht="12" customHeight="1" x14ac:dyDescent="0.3">
      <c r="B9" s="131"/>
      <c r="C9" s="157"/>
      <c r="D9" s="163" t="s">
        <v>766</v>
      </c>
      <c r="E9" s="107"/>
      <c r="F9" s="330" t="str">
        <f>+'Uitk 2013 tm 2016'!D9</f>
        <v>Zwolle</v>
      </c>
      <c r="G9" s="331"/>
      <c r="H9" s="332"/>
      <c r="I9" s="165"/>
      <c r="J9" s="164"/>
      <c r="K9" s="134"/>
      <c r="L9" s="107"/>
      <c r="M9" s="257"/>
      <c r="N9" s="109"/>
      <c r="O9" s="110"/>
      <c r="Q9" s="107"/>
      <c r="V9" s="107"/>
      <c r="W9" s="107"/>
      <c r="X9" s="107"/>
    </row>
    <row r="10" spans="2:24" ht="12" customHeight="1" x14ac:dyDescent="0.3">
      <c r="B10" s="136"/>
      <c r="C10" s="151"/>
      <c r="D10" s="153"/>
      <c r="E10" s="155"/>
      <c r="F10" s="155"/>
      <c r="G10" s="155"/>
      <c r="H10" s="155"/>
      <c r="I10" s="155"/>
      <c r="J10" s="154"/>
      <c r="K10" s="139"/>
      <c r="L10" s="107"/>
      <c r="M10" s="257"/>
      <c r="N10" s="109"/>
      <c r="O10" s="110"/>
      <c r="Q10" s="107"/>
      <c r="V10" s="107"/>
      <c r="W10" s="107"/>
      <c r="X10" s="107"/>
    </row>
    <row r="11" spans="2:24" ht="12" customHeight="1" x14ac:dyDescent="0.3">
      <c r="B11" s="136"/>
      <c r="C11" s="55"/>
      <c r="D11" s="56"/>
      <c r="E11" s="138"/>
      <c r="F11" s="138"/>
      <c r="G11" s="138"/>
      <c r="H11" s="138"/>
      <c r="I11" s="138"/>
      <c r="J11" s="137"/>
      <c r="K11" s="139"/>
      <c r="L11" s="107"/>
      <c r="M11" s="257"/>
      <c r="N11" s="109"/>
      <c r="O11" s="110"/>
      <c r="Q11" s="107"/>
      <c r="V11" s="107"/>
      <c r="W11" s="107"/>
      <c r="X11" s="107"/>
    </row>
    <row r="12" spans="2:24" ht="12" customHeight="1" x14ac:dyDescent="0.3">
      <c r="B12" s="136"/>
      <c r="C12" s="111"/>
      <c r="D12" s="112"/>
      <c r="E12" s="114"/>
      <c r="F12" s="114"/>
      <c r="G12" s="114"/>
      <c r="H12" s="114"/>
      <c r="I12" s="114"/>
      <c r="J12" s="113"/>
      <c r="K12" s="139"/>
      <c r="L12" s="107"/>
      <c r="M12" s="257"/>
      <c r="N12" s="109"/>
      <c r="O12" s="110"/>
      <c r="Q12" s="107"/>
      <c r="V12" s="107"/>
      <c r="W12" s="107"/>
      <c r="X12" s="107"/>
    </row>
    <row r="13" spans="2:24" ht="12" customHeight="1" x14ac:dyDescent="0.3">
      <c r="B13" s="136"/>
      <c r="C13" s="151"/>
      <c r="D13" s="166"/>
      <c r="E13" s="155"/>
      <c r="F13" s="167">
        <v>2013</v>
      </c>
      <c r="G13" s="167">
        <f>+F13+1</f>
        <v>2014</v>
      </c>
      <c r="H13" s="167">
        <f>+G13+1</f>
        <v>2015</v>
      </c>
      <c r="I13" s="167">
        <f>+H13+1</f>
        <v>2016</v>
      </c>
      <c r="J13" s="154"/>
      <c r="K13" s="139"/>
      <c r="L13" s="107"/>
      <c r="M13" s="257"/>
      <c r="N13" s="109"/>
      <c r="O13" s="110"/>
      <c r="Q13" s="107"/>
      <c r="V13" s="107"/>
      <c r="W13" s="107"/>
      <c r="X13" s="107"/>
    </row>
    <row r="14" spans="2:24" ht="12" customHeight="1" x14ac:dyDescent="0.3">
      <c r="B14" s="131"/>
      <c r="C14" s="156"/>
      <c r="D14" s="166" t="s">
        <v>765</v>
      </c>
      <c r="E14" s="107"/>
      <c r="F14" s="107"/>
      <c r="G14" s="107"/>
      <c r="H14" s="107"/>
      <c r="J14" s="157"/>
      <c r="K14" s="134"/>
      <c r="L14" s="107"/>
      <c r="M14" s="257"/>
      <c r="N14" s="107"/>
      <c r="O14" s="107"/>
      <c r="P14" s="107"/>
      <c r="Q14" s="107"/>
      <c r="V14" s="107"/>
      <c r="W14" s="107"/>
      <c r="X14" s="107"/>
    </row>
    <row r="15" spans="2:24" ht="12" customHeight="1" x14ac:dyDescent="0.3">
      <c r="B15" s="140"/>
      <c r="C15" s="158"/>
      <c r="D15" s="152" t="s">
        <v>542</v>
      </c>
      <c r="E15" s="158"/>
      <c r="F15" s="184">
        <f>IF(SUM(F16:F17)=0,'Uitk 2013 tm 2016'!J21,SUM(F16:F17))</f>
        <v>4101626.3617361314</v>
      </c>
      <c r="G15" s="184">
        <f>IF(SUM(G16:G17)=0,'Uitk 2013 tm 2016'!T21,SUM(G16:G17))</f>
        <v>3946747.2413059906</v>
      </c>
      <c r="H15" s="184">
        <f>IF(SUM(H16:H17)=0,'Uitk 2013 tm 2016'!J150,SUM(H16:H17))</f>
        <v>2790284.7167181363</v>
      </c>
      <c r="I15" s="184">
        <f>IF(SUM(I16:I17)=0,'Uitk 2013 tm 2016'!T150,SUM(I16:I17))</f>
        <v>2779239.4604661278</v>
      </c>
      <c r="J15" s="152"/>
      <c r="K15" s="135"/>
      <c r="L15" s="107"/>
      <c r="M15" s="257"/>
      <c r="N15" s="107"/>
      <c r="O15" s="107"/>
      <c r="P15" s="107"/>
      <c r="Q15" s="107"/>
      <c r="V15" s="107"/>
      <c r="W15" s="107"/>
      <c r="X15" s="107"/>
    </row>
    <row r="16" spans="2:24" ht="12" customHeight="1" x14ac:dyDescent="0.3">
      <c r="B16" s="140"/>
      <c r="C16" s="158"/>
      <c r="D16" s="175" t="s">
        <v>696</v>
      </c>
      <c r="E16" s="156"/>
      <c r="F16" s="256">
        <v>0</v>
      </c>
      <c r="G16" s="256">
        <v>0</v>
      </c>
      <c r="H16" s="256">
        <v>0</v>
      </c>
      <c r="I16" s="256">
        <v>0</v>
      </c>
      <c r="J16" s="152"/>
      <c r="K16" s="135"/>
      <c r="L16" s="107"/>
      <c r="M16" s="257"/>
      <c r="N16" s="107"/>
      <c r="O16" s="107"/>
      <c r="P16" s="107"/>
      <c r="Q16" s="107"/>
      <c r="V16" s="107"/>
      <c r="W16" s="107"/>
      <c r="X16" s="107"/>
    </row>
    <row r="17" spans="2:24" ht="12" customHeight="1" x14ac:dyDescent="0.3">
      <c r="B17" s="140"/>
      <c r="C17" s="158"/>
      <c r="D17" s="175" t="s">
        <v>531</v>
      </c>
      <c r="E17" s="156"/>
      <c r="F17" s="256">
        <v>0</v>
      </c>
      <c r="G17" s="256">
        <v>0</v>
      </c>
      <c r="H17" s="256">
        <v>0</v>
      </c>
      <c r="I17" s="256">
        <v>0</v>
      </c>
      <c r="J17" s="152"/>
      <c r="K17" s="135"/>
      <c r="L17" s="107"/>
      <c r="M17" s="257"/>
      <c r="N17" s="107"/>
      <c r="O17" s="107"/>
      <c r="P17" s="107"/>
      <c r="Q17" s="107"/>
      <c r="V17" s="107"/>
      <c r="W17" s="107"/>
      <c r="X17" s="107"/>
    </row>
    <row r="18" spans="2:24" ht="12" customHeight="1" x14ac:dyDescent="0.3">
      <c r="B18" s="140"/>
      <c r="C18" s="158"/>
      <c r="D18" s="175"/>
      <c r="E18" s="156"/>
      <c r="F18" s="107"/>
      <c r="G18" s="107"/>
      <c r="H18" s="107"/>
      <c r="J18" s="152"/>
      <c r="K18" s="135"/>
      <c r="L18" s="107"/>
      <c r="M18" s="257"/>
      <c r="N18" s="107"/>
      <c r="O18" s="107"/>
      <c r="P18" s="107"/>
      <c r="Q18" s="107"/>
      <c r="V18" s="107"/>
      <c r="W18" s="107"/>
      <c r="X18" s="107"/>
    </row>
    <row r="19" spans="2:24" ht="12" customHeight="1" x14ac:dyDescent="0.3">
      <c r="B19" s="140"/>
      <c r="C19" s="158"/>
      <c r="D19" s="152" t="s">
        <v>543</v>
      </c>
      <c r="E19" s="158"/>
      <c r="F19" s="184">
        <f>(F20+F21)</f>
        <v>4700420.4441600004</v>
      </c>
      <c r="G19" s="184">
        <f>(G20+G21)</f>
        <v>4624150.49376</v>
      </c>
      <c r="H19" s="184">
        <f>(H20+H21)</f>
        <v>3495659.99382</v>
      </c>
      <c r="I19" s="184">
        <f>(I20+I21)</f>
        <v>3526486.1071600001</v>
      </c>
      <c r="J19" s="152"/>
      <c r="K19" s="135"/>
      <c r="L19" s="107"/>
      <c r="M19" s="257"/>
      <c r="N19" s="107"/>
      <c r="O19" s="107"/>
      <c r="P19" s="107"/>
      <c r="Q19" s="107"/>
      <c r="V19" s="107"/>
      <c r="W19" s="107"/>
      <c r="X19" s="107"/>
    </row>
    <row r="20" spans="2:24" ht="12" customHeight="1" x14ac:dyDescent="0.3">
      <c r="B20" s="131"/>
      <c r="C20" s="156"/>
      <c r="D20" s="175" t="s">
        <v>480</v>
      </c>
      <c r="E20" s="156"/>
      <c r="F20" s="176">
        <f>+'Uitk 2013 tm 2016'!J52</f>
        <v>4700420.4441600004</v>
      </c>
      <c r="G20" s="176">
        <f>+'Uitk 2013 tm 2016'!T52</f>
        <v>4624150.49376</v>
      </c>
      <c r="H20" s="176">
        <f>+'Uitk 2013 tm 2016'!J182</f>
        <v>3495659.99382</v>
      </c>
      <c r="I20" s="176">
        <f>+'Uitk 2013 tm 2016'!T182</f>
        <v>3526486.1071600001</v>
      </c>
      <c r="J20" s="157"/>
      <c r="K20" s="141"/>
      <c r="L20" s="107"/>
      <c r="M20" s="257"/>
      <c r="N20" s="107"/>
      <c r="O20" s="107"/>
      <c r="P20" s="107"/>
      <c r="Q20" s="107"/>
      <c r="V20" s="107"/>
      <c r="W20" s="107"/>
      <c r="X20" s="107"/>
    </row>
    <row r="21" spans="2:24" ht="12" customHeight="1" x14ac:dyDescent="0.3">
      <c r="B21" s="131"/>
      <c r="C21" s="156"/>
      <c r="D21" s="175" t="s">
        <v>532</v>
      </c>
      <c r="E21" s="156"/>
      <c r="F21" s="176">
        <f>+'Uitk 2013 tm 2016'!J53</f>
        <v>0</v>
      </c>
      <c r="G21" s="176">
        <f>+'Uitk 2013 tm 2016'!T53</f>
        <v>0</v>
      </c>
      <c r="H21" s="176">
        <f>+'Uitk 2013 tm 2016'!J183</f>
        <v>0</v>
      </c>
      <c r="I21" s="176">
        <f>+'Uitk 2013 tm 2016'!T183</f>
        <v>0</v>
      </c>
      <c r="J21" s="157"/>
      <c r="K21" s="141"/>
      <c r="L21" s="107"/>
      <c r="M21" s="257"/>
      <c r="N21" s="107"/>
      <c r="O21" s="107"/>
      <c r="P21" s="107"/>
      <c r="Q21" s="107"/>
      <c r="V21" s="107"/>
      <c r="W21" s="107"/>
      <c r="X21" s="107"/>
    </row>
    <row r="22" spans="2:24" ht="12" customHeight="1" x14ac:dyDescent="0.3">
      <c r="B22" s="140"/>
      <c r="C22" s="158"/>
      <c r="D22" s="152"/>
      <c r="E22" s="158"/>
      <c r="F22" s="107"/>
      <c r="G22" s="107"/>
      <c r="H22" s="107"/>
      <c r="J22" s="152"/>
      <c r="K22" s="142"/>
      <c r="L22" s="107"/>
      <c r="M22" s="257"/>
      <c r="N22" s="107"/>
      <c r="O22" s="107"/>
      <c r="P22" s="107"/>
      <c r="Q22" s="107"/>
      <c r="V22" s="107"/>
      <c r="W22" s="107"/>
      <c r="X22" s="107"/>
    </row>
    <row r="23" spans="2:24" ht="12" customHeight="1" x14ac:dyDescent="0.3">
      <c r="B23" s="131"/>
      <c r="C23" s="156"/>
      <c r="D23" s="152" t="s">
        <v>544</v>
      </c>
      <c r="E23" s="156"/>
      <c r="F23" s="156"/>
      <c r="G23" s="156"/>
      <c r="H23" s="156"/>
      <c r="I23" s="156"/>
      <c r="J23" s="157"/>
      <c r="K23" s="134"/>
      <c r="L23" s="107"/>
      <c r="M23" s="257"/>
      <c r="N23" s="107"/>
      <c r="O23" s="107"/>
      <c r="P23" s="107"/>
      <c r="Q23" s="107"/>
      <c r="V23" s="107"/>
      <c r="W23" s="107"/>
      <c r="X23" s="107"/>
    </row>
    <row r="24" spans="2:24" ht="12" customHeight="1" x14ac:dyDescent="0.3">
      <c r="B24" s="131"/>
      <c r="C24" s="156"/>
      <c r="D24" s="157" t="s">
        <v>545</v>
      </c>
      <c r="E24" s="156"/>
      <c r="F24" s="176">
        <f>+'Uitk 2013 tm 2016'!J32</f>
        <v>15401488.928400775</v>
      </c>
      <c r="G24" s="176">
        <f>+'Uitk 2013 tm 2016'!T32</f>
        <v>14895416.084408272</v>
      </c>
      <c r="H24" s="176">
        <f>+'Uitk 2013 tm 2016'!J162</f>
        <v>10900918.657677025</v>
      </c>
      <c r="I24" s="176">
        <f>+'Uitk 2013 tm 2016'!T162</f>
        <v>10901865.968994308</v>
      </c>
      <c r="J24" s="157"/>
      <c r="K24" s="134"/>
      <c r="L24" s="107"/>
      <c r="M24" s="257"/>
      <c r="N24" s="107"/>
      <c r="O24" s="107"/>
      <c r="P24" s="107"/>
      <c r="Q24" s="107"/>
      <c r="V24" s="107"/>
      <c r="W24" s="107"/>
      <c r="X24" s="107"/>
    </row>
    <row r="25" spans="2:24" ht="12" customHeight="1" x14ac:dyDescent="0.3">
      <c r="B25" s="131"/>
      <c r="C25" s="156"/>
      <c r="D25" s="157" t="s">
        <v>546</v>
      </c>
      <c r="E25" s="156"/>
      <c r="F25" s="176">
        <f>F15+F19</f>
        <v>8802046.8058961313</v>
      </c>
      <c r="G25" s="176">
        <f>G15+G19</f>
        <v>8570897.7350659911</v>
      </c>
      <c r="H25" s="176">
        <f>H15+H19</f>
        <v>6285944.7105381358</v>
      </c>
      <c r="I25" s="176">
        <f>I15+I19</f>
        <v>6305725.567626128</v>
      </c>
      <c r="J25" s="157"/>
      <c r="K25" s="134"/>
      <c r="L25" s="107"/>
      <c r="M25" s="257"/>
      <c r="N25" s="107"/>
      <c r="O25" s="107"/>
      <c r="P25" s="107"/>
      <c r="Q25" s="107"/>
      <c r="V25" s="107"/>
      <c r="W25" s="107"/>
      <c r="X25" s="107"/>
    </row>
    <row r="26" spans="2:24" ht="12" customHeight="1" x14ac:dyDescent="0.3">
      <c r="B26" s="140"/>
      <c r="C26" s="158"/>
      <c r="D26" s="152" t="s">
        <v>710</v>
      </c>
      <c r="E26" s="158"/>
      <c r="F26" s="184">
        <f>F24-F25</f>
        <v>6599442.1225046441</v>
      </c>
      <c r="G26" s="184">
        <f>G24-G25</f>
        <v>6324518.349342281</v>
      </c>
      <c r="H26" s="184">
        <f>H24-H25</f>
        <v>4614973.9471388888</v>
      </c>
      <c r="I26" s="184">
        <f>I24-I25</f>
        <v>4596140.4013681803</v>
      </c>
      <c r="J26" s="152"/>
      <c r="K26" s="143"/>
      <c r="L26" s="107"/>
      <c r="M26" s="257"/>
      <c r="N26" s="107"/>
      <c r="O26" s="107"/>
      <c r="P26" s="107"/>
      <c r="Q26" s="107"/>
      <c r="V26" s="107"/>
      <c r="W26" s="107"/>
      <c r="X26" s="107"/>
    </row>
    <row r="27" spans="2:24" ht="12" customHeight="1" x14ac:dyDescent="0.3">
      <c r="B27" s="140"/>
      <c r="C27" s="158"/>
      <c r="D27" s="152"/>
      <c r="E27" s="158"/>
      <c r="F27" s="159"/>
      <c r="G27" s="159"/>
      <c r="H27" s="159"/>
      <c r="I27" s="159"/>
      <c r="J27" s="152"/>
      <c r="K27" s="143"/>
      <c r="L27" s="107"/>
      <c r="M27" s="257"/>
      <c r="N27" s="107"/>
      <c r="O27" s="107"/>
      <c r="P27" s="107"/>
      <c r="Q27" s="107"/>
      <c r="V27" s="107"/>
      <c r="W27" s="107"/>
      <c r="X27" s="107"/>
    </row>
    <row r="28" spans="2:24" ht="12" customHeight="1" x14ac:dyDescent="0.3">
      <c r="B28" s="140"/>
      <c r="C28" s="158"/>
      <c r="D28" s="152" t="s">
        <v>708</v>
      </c>
      <c r="E28" s="158"/>
      <c r="F28" s="185">
        <f>+F15+F19+F26</f>
        <v>15401488.928400775</v>
      </c>
      <c r="G28" s="185">
        <f>+G15+G19+G26</f>
        <v>14895416.084408272</v>
      </c>
      <c r="H28" s="185">
        <f>+H15+H19+H26</f>
        <v>10900918.657677025</v>
      </c>
      <c r="I28" s="185">
        <f>+I15+I19+I26</f>
        <v>10901865.968994308</v>
      </c>
      <c r="J28" s="152"/>
      <c r="K28" s="143"/>
      <c r="L28" s="107"/>
      <c r="M28" s="257"/>
      <c r="N28" s="107"/>
      <c r="O28" s="107"/>
      <c r="P28" s="107"/>
      <c r="Q28" s="107"/>
      <c r="V28" s="107"/>
      <c r="W28" s="107"/>
      <c r="X28" s="107"/>
    </row>
    <row r="29" spans="2:24" ht="12" customHeight="1" x14ac:dyDescent="0.3">
      <c r="B29" s="131"/>
      <c r="C29" s="168"/>
      <c r="D29" s="178"/>
      <c r="E29" s="179"/>
      <c r="F29" s="179"/>
      <c r="G29" s="180"/>
      <c r="H29" s="179"/>
      <c r="I29" s="180"/>
      <c r="J29" s="169"/>
      <c r="K29" s="134"/>
      <c r="L29" s="107"/>
      <c r="M29" s="257"/>
      <c r="N29" s="107"/>
      <c r="O29" s="107"/>
      <c r="P29" s="107"/>
      <c r="Q29" s="107"/>
      <c r="V29" s="107"/>
      <c r="W29" s="107"/>
      <c r="X29" s="107"/>
    </row>
    <row r="30" spans="2:24" ht="12" customHeight="1" x14ac:dyDescent="0.3">
      <c r="B30" s="131"/>
      <c r="C30" s="132"/>
      <c r="D30" s="133"/>
      <c r="E30" s="132"/>
      <c r="F30" s="132"/>
      <c r="G30" s="144"/>
      <c r="H30" s="132"/>
      <c r="I30" s="145"/>
      <c r="J30" s="132"/>
      <c r="K30" s="134"/>
      <c r="L30" s="107"/>
      <c r="M30" s="257"/>
      <c r="N30" s="107"/>
      <c r="O30" s="107"/>
      <c r="P30" s="107"/>
      <c r="Q30" s="107"/>
      <c r="V30" s="107"/>
      <c r="W30" s="107"/>
      <c r="X30" s="107"/>
    </row>
    <row r="31" spans="2:24" ht="12" customHeight="1" x14ac:dyDescent="0.3">
      <c r="B31" s="131"/>
      <c r="C31" s="171"/>
      <c r="D31" s="172"/>
      <c r="E31" s="171"/>
      <c r="F31" s="171"/>
      <c r="G31" s="258"/>
      <c r="H31" s="257"/>
      <c r="I31" s="259"/>
      <c r="J31" s="258"/>
      <c r="K31" s="260"/>
      <c r="L31" s="257"/>
      <c r="M31" s="257"/>
      <c r="N31" s="107"/>
      <c r="O31" s="107"/>
      <c r="P31" s="107"/>
      <c r="Q31" s="107"/>
      <c r="V31" s="107"/>
      <c r="W31" s="107"/>
      <c r="X31" s="107"/>
    </row>
    <row r="32" spans="2:24" ht="12" customHeight="1" x14ac:dyDescent="0.3">
      <c r="B32" s="131"/>
      <c r="C32" s="156"/>
      <c r="D32" s="166" t="s">
        <v>771</v>
      </c>
      <c r="E32" s="156"/>
      <c r="F32" s="167"/>
      <c r="G32" s="267"/>
      <c r="H32" s="257"/>
      <c r="I32" s="257"/>
      <c r="J32" s="261"/>
      <c r="K32" s="260"/>
      <c r="L32" s="257"/>
      <c r="M32" s="257"/>
      <c r="N32" s="107"/>
      <c r="O32" s="107"/>
      <c r="P32" s="107"/>
      <c r="Q32" s="107"/>
      <c r="V32" s="107"/>
      <c r="W32" s="107"/>
      <c r="X32" s="107"/>
    </row>
    <row r="33" spans="2:24" ht="12" customHeight="1" x14ac:dyDescent="0.3">
      <c r="B33" s="131"/>
      <c r="C33" s="156"/>
      <c r="D33" s="157" t="s">
        <v>699</v>
      </c>
      <c r="E33" s="156"/>
      <c r="F33" s="177">
        <f>+begr2014!M7*1000</f>
        <v>3166000</v>
      </c>
      <c r="G33" s="177">
        <f>+begr2014!N7*1000</f>
        <v>2710000</v>
      </c>
      <c r="H33" s="177">
        <f>+begr2014!O7*1000</f>
        <v>0</v>
      </c>
      <c r="I33" s="177">
        <f>+begr2014!P7*1000</f>
        <v>0</v>
      </c>
      <c r="J33" s="157"/>
      <c r="K33" s="134"/>
      <c r="L33" s="107"/>
      <c r="M33" s="257"/>
      <c r="N33" s="107"/>
      <c r="O33" s="218"/>
      <c r="P33" s="107"/>
      <c r="Q33" s="107"/>
      <c r="V33" s="107"/>
      <c r="W33" s="107"/>
      <c r="X33" s="107"/>
    </row>
    <row r="34" spans="2:24" ht="12" customHeight="1" x14ac:dyDescent="0.3">
      <c r="B34" s="131"/>
      <c r="C34" s="158"/>
      <c r="D34" s="157" t="s">
        <v>767</v>
      </c>
      <c r="E34" s="158"/>
      <c r="F34" s="177">
        <f>+begr2014!M8*1000</f>
        <v>2207000</v>
      </c>
      <c r="G34" s="177">
        <f>+begr2014!N8*1000</f>
        <v>2037000</v>
      </c>
      <c r="H34" s="177">
        <f>+begr2014!O8*1000</f>
        <v>0</v>
      </c>
      <c r="I34" s="177">
        <f>+begr2014!P8*1000</f>
        <v>0</v>
      </c>
      <c r="J34" s="152"/>
      <c r="K34" s="134"/>
      <c r="L34" s="107"/>
      <c r="M34" s="257"/>
      <c r="N34" s="107"/>
      <c r="O34" s="218"/>
      <c r="P34" s="107"/>
      <c r="Q34" s="107"/>
      <c r="V34" s="107"/>
      <c r="W34" s="107"/>
      <c r="X34" s="107"/>
    </row>
    <row r="35" spans="2:24" ht="12" customHeight="1" x14ac:dyDescent="0.3">
      <c r="B35" s="131"/>
      <c r="C35" s="156"/>
      <c r="D35" s="157" t="s">
        <v>698</v>
      </c>
      <c r="E35" s="156"/>
      <c r="F35" s="177">
        <f>+begr2014!M6*1000</f>
        <v>10983000</v>
      </c>
      <c r="G35" s="177">
        <f>+begr2014!N6*1000</f>
        <v>8679000</v>
      </c>
      <c r="H35" s="177">
        <f>+begr2014!O6*1000</f>
        <v>0</v>
      </c>
      <c r="I35" s="177">
        <f>+begr2014!P6*1000</f>
        <v>0</v>
      </c>
      <c r="J35" s="157"/>
      <c r="K35" s="134"/>
      <c r="L35" s="107"/>
      <c r="M35" s="257"/>
      <c r="N35" s="107"/>
      <c r="O35" s="218"/>
      <c r="P35" s="107"/>
      <c r="Q35" s="107"/>
      <c r="V35" s="107"/>
      <c r="W35" s="107"/>
      <c r="X35" s="107"/>
    </row>
    <row r="36" spans="2:24" ht="12" customHeight="1" x14ac:dyDescent="0.3">
      <c r="B36" s="131"/>
      <c r="C36" s="158"/>
      <c r="D36" s="152" t="s">
        <v>768</v>
      </c>
      <c r="E36" s="158"/>
      <c r="F36" s="186">
        <f>SUM(F33:F35)</f>
        <v>16356000</v>
      </c>
      <c r="G36" s="186">
        <f t="shared" ref="G36:I36" si="0">SUM(G33:G35)</f>
        <v>13426000</v>
      </c>
      <c r="H36" s="186">
        <f t="shared" si="0"/>
        <v>0</v>
      </c>
      <c r="I36" s="186">
        <f t="shared" si="0"/>
        <v>0</v>
      </c>
      <c r="J36" s="152"/>
      <c r="K36" s="134"/>
      <c r="L36" s="107"/>
      <c r="M36" s="257"/>
      <c r="N36" s="107"/>
      <c r="O36" s="107"/>
      <c r="P36" s="107"/>
      <c r="Q36" s="107"/>
      <c r="V36" s="107"/>
      <c r="W36" s="107"/>
      <c r="X36" s="107"/>
    </row>
    <row r="37" spans="2:24" ht="12" customHeight="1" thickBot="1" x14ac:dyDescent="0.35">
      <c r="B37" s="131"/>
      <c r="C37" s="168"/>
      <c r="D37" s="181"/>
      <c r="E37" s="182"/>
      <c r="F37" s="182"/>
      <c r="G37" s="183"/>
      <c r="H37" s="182"/>
      <c r="I37" s="183"/>
      <c r="J37" s="169"/>
      <c r="K37" s="134"/>
      <c r="L37" s="107"/>
      <c r="M37" s="257"/>
      <c r="N37" s="107"/>
      <c r="O37" s="107"/>
      <c r="P37" s="107"/>
      <c r="Q37" s="107"/>
      <c r="V37" s="107"/>
      <c r="W37" s="107"/>
      <c r="X37" s="107"/>
    </row>
    <row r="38" spans="2:24" ht="12" customHeight="1" thickTop="1" x14ac:dyDescent="0.3">
      <c r="B38" s="131"/>
      <c r="C38" s="171"/>
      <c r="D38" s="172"/>
      <c r="E38" s="171"/>
      <c r="F38" s="171"/>
      <c r="G38" s="173"/>
      <c r="H38" s="171"/>
      <c r="I38" s="174"/>
      <c r="J38" s="171"/>
      <c r="K38" s="134"/>
      <c r="L38" s="107"/>
      <c r="M38" s="257"/>
      <c r="N38" s="107"/>
      <c r="O38" s="107"/>
      <c r="P38" s="107"/>
      <c r="Q38" s="107"/>
      <c r="V38" s="107"/>
      <c r="W38" s="107"/>
      <c r="X38" s="107"/>
    </row>
    <row r="39" spans="2:24" ht="12" customHeight="1" x14ac:dyDescent="0.3">
      <c r="B39" s="131"/>
      <c r="C39" s="156"/>
      <c r="D39" s="166" t="s">
        <v>770</v>
      </c>
      <c r="E39" s="156"/>
      <c r="F39" s="167"/>
      <c r="G39" s="167"/>
      <c r="H39" s="167"/>
      <c r="I39" s="167"/>
      <c r="J39" s="156"/>
      <c r="K39" s="134"/>
      <c r="L39" s="107"/>
      <c r="M39" s="257"/>
      <c r="N39" s="107"/>
      <c r="O39" s="107"/>
      <c r="P39" s="107"/>
      <c r="Q39" s="107"/>
      <c r="V39" s="107"/>
      <c r="W39" s="107"/>
      <c r="X39" s="107"/>
    </row>
    <row r="40" spans="2:24" ht="12" customHeight="1" x14ac:dyDescent="0.3">
      <c r="B40" s="131"/>
      <c r="C40" s="156"/>
      <c r="D40" s="157" t="s">
        <v>699</v>
      </c>
      <c r="E40" s="156"/>
      <c r="F40" s="177">
        <f>+F15-F33</f>
        <v>935626.36173613137</v>
      </c>
      <c r="G40" s="177">
        <f>+G15-G33</f>
        <v>1236747.2413059906</v>
      </c>
      <c r="H40" s="177">
        <f>+H15-H33</f>
        <v>2790284.7167181363</v>
      </c>
      <c r="I40" s="177">
        <f>+I15-I33</f>
        <v>2779239.4604661278</v>
      </c>
      <c r="J40" s="157"/>
      <c r="K40" s="134"/>
      <c r="L40" s="107"/>
      <c r="M40" s="257"/>
      <c r="N40" s="107"/>
      <c r="O40" s="107"/>
      <c r="P40" s="107"/>
      <c r="Q40" s="107"/>
      <c r="V40" s="107"/>
      <c r="W40" s="107"/>
      <c r="X40" s="107"/>
    </row>
    <row r="41" spans="2:24" ht="12" customHeight="1" x14ac:dyDescent="0.3">
      <c r="B41" s="131"/>
      <c r="C41" s="158"/>
      <c r="D41" s="157" t="s">
        <v>697</v>
      </c>
      <c r="E41" s="158"/>
      <c r="F41" s="177">
        <f>+F19-F34</f>
        <v>2493420.4441600004</v>
      </c>
      <c r="G41" s="177">
        <f>+G19-G34</f>
        <v>2587150.49376</v>
      </c>
      <c r="H41" s="177">
        <f>+H19-H34</f>
        <v>3495659.99382</v>
      </c>
      <c r="I41" s="177">
        <f>+I19-I34</f>
        <v>3526486.1071600001</v>
      </c>
      <c r="J41" s="152"/>
      <c r="K41" s="134"/>
      <c r="L41" s="107"/>
      <c r="M41" s="257"/>
      <c r="N41" s="107"/>
      <c r="O41" s="107"/>
      <c r="P41" s="107"/>
      <c r="Q41" s="107"/>
      <c r="V41" s="107"/>
      <c r="W41" s="107"/>
      <c r="X41" s="107"/>
    </row>
    <row r="42" spans="2:24" ht="12" customHeight="1" x14ac:dyDescent="0.3">
      <c r="B42" s="131"/>
      <c r="C42" s="156"/>
      <c r="D42" s="157" t="s">
        <v>698</v>
      </c>
      <c r="E42" s="156"/>
      <c r="F42" s="177">
        <f>+F26-F35</f>
        <v>-4383557.8774953559</v>
      </c>
      <c r="G42" s="177">
        <f>+G26-G35</f>
        <v>-2354481.650657719</v>
      </c>
      <c r="H42" s="177">
        <f>+H26-H35</f>
        <v>4614973.9471388888</v>
      </c>
      <c r="I42" s="177">
        <f>+I26-I35</f>
        <v>4596140.4013681803</v>
      </c>
      <c r="J42" s="157"/>
      <c r="K42" s="134"/>
      <c r="L42" s="107"/>
      <c r="M42" s="257"/>
      <c r="N42" s="107"/>
      <c r="O42" s="107"/>
      <c r="P42" s="107"/>
      <c r="Q42" s="107"/>
      <c r="V42" s="107"/>
      <c r="W42" s="107"/>
      <c r="X42" s="107"/>
    </row>
    <row r="43" spans="2:24" ht="12" customHeight="1" x14ac:dyDescent="0.3">
      <c r="B43" s="131"/>
      <c r="C43" s="158"/>
      <c r="D43" s="152" t="s">
        <v>769</v>
      </c>
      <c r="E43" s="158"/>
      <c r="F43" s="186">
        <f>SUM(F40:F42)</f>
        <v>-954511.07159922412</v>
      </c>
      <c r="G43" s="186">
        <f>SUM(G40:G42)</f>
        <v>1469416.0844082716</v>
      </c>
      <c r="H43" s="186">
        <f t="shared" ref="H43" si="1">SUM(H40:H42)</f>
        <v>10900918.657677025</v>
      </c>
      <c r="I43" s="186">
        <f t="shared" ref="I43" si="2">SUM(I40:I42)</f>
        <v>10901865.968994308</v>
      </c>
      <c r="J43" s="152"/>
      <c r="K43" s="134"/>
      <c r="L43" s="107"/>
      <c r="M43" s="257"/>
      <c r="N43" s="107"/>
      <c r="O43" s="107"/>
      <c r="P43" s="107"/>
      <c r="Q43" s="107"/>
      <c r="V43" s="107"/>
      <c r="W43" s="107"/>
      <c r="X43" s="107"/>
    </row>
    <row r="44" spans="2:24" ht="12" customHeight="1" x14ac:dyDescent="0.3">
      <c r="B44" s="131"/>
      <c r="C44" s="168"/>
      <c r="D44" s="169"/>
      <c r="E44" s="168"/>
      <c r="F44" s="168"/>
      <c r="G44" s="170"/>
      <c r="H44" s="168"/>
      <c r="I44" s="170"/>
      <c r="J44" s="169"/>
      <c r="K44" s="134"/>
      <c r="L44" s="107"/>
      <c r="M44" s="257"/>
      <c r="N44" s="107"/>
      <c r="O44" s="107"/>
      <c r="P44" s="107"/>
      <c r="Q44" s="107"/>
      <c r="V44" s="107"/>
      <c r="W44" s="107"/>
      <c r="X44" s="107"/>
    </row>
    <row r="45" spans="2:24" ht="12" customHeight="1" x14ac:dyDescent="0.3">
      <c r="B45" s="271"/>
      <c r="C45" s="272"/>
      <c r="D45" s="273"/>
      <c r="E45" s="272"/>
      <c r="F45" s="272"/>
      <c r="G45" s="274"/>
      <c r="H45" s="272"/>
      <c r="I45" s="275"/>
      <c r="J45" s="272"/>
      <c r="K45" s="276"/>
      <c r="L45" s="107"/>
      <c r="M45" s="257"/>
      <c r="N45" s="107"/>
      <c r="O45" s="107"/>
      <c r="P45" s="107"/>
      <c r="Q45" s="107"/>
      <c r="V45" s="107"/>
      <c r="W45" s="107"/>
      <c r="X45" s="107"/>
    </row>
    <row r="46" spans="2:24" ht="12" customHeight="1" x14ac:dyDescent="0.3">
      <c r="B46" s="127"/>
      <c r="C46" s="128"/>
      <c r="D46" s="129"/>
      <c r="E46" s="128"/>
      <c r="F46" s="128"/>
      <c r="G46" s="277"/>
      <c r="H46" s="128"/>
      <c r="I46" s="278"/>
      <c r="J46" s="128"/>
      <c r="K46" s="130"/>
      <c r="L46" s="107"/>
      <c r="M46" s="257"/>
      <c r="N46" s="107"/>
      <c r="O46" s="107"/>
      <c r="P46" s="107"/>
      <c r="Q46" s="107"/>
      <c r="V46" s="107"/>
      <c r="W46" s="107"/>
      <c r="X46" s="107"/>
    </row>
    <row r="47" spans="2:24" ht="12" customHeight="1" x14ac:dyDescent="0.3">
      <c r="B47" s="131"/>
      <c r="C47" s="171"/>
      <c r="D47" s="172"/>
      <c r="E47" s="171"/>
      <c r="F47" s="171"/>
      <c r="G47" s="173"/>
      <c r="H47" s="171"/>
      <c r="I47" s="174"/>
      <c r="J47" s="171"/>
      <c r="K47" s="134"/>
      <c r="L47" s="107"/>
      <c r="M47" s="257"/>
      <c r="N47" s="107"/>
      <c r="O47" s="107"/>
      <c r="P47" s="107"/>
      <c r="Q47" s="107"/>
      <c r="V47" s="107"/>
      <c r="W47" s="107"/>
      <c r="X47" s="107"/>
    </row>
    <row r="48" spans="2:24" ht="12" customHeight="1" x14ac:dyDescent="0.3">
      <c r="B48" s="131"/>
      <c r="C48" s="156"/>
      <c r="D48" s="166" t="s">
        <v>772</v>
      </c>
      <c r="E48" s="156"/>
      <c r="F48" s="167"/>
      <c r="G48" s="167"/>
      <c r="H48" s="167"/>
      <c r="I48" s="167"/>
      <c r="J48" s="156"/>
      <c r="K48" s="134"/>
      <c r="L48" s="107"/>
      <c r="M48" s="257"/>
      <c r="N48" s="107"/>
      <c r="O48" s="107"/>
      <c r="P48" s="107"/>
      <c r="Q48" s="107"/>
      <c r="V48" s="107"/>
      <c r="W48" s="107"/>
      <c r="X48" s="107"/>
    </row>
    <row r="49" spans="2:38" ht="12" customHeight="1" x14ac:dyDescent="0.3">
      <c r="B49" s="131"/>
      <c r="C49" s="156"/>
      <c r="D49" s="157" t="s">
        <v>699</v>
      </c>
      <c r="E49" s="156"/>
      <c r="F49" s="187">
        <v>0</v>
      </c>
      <c r="G49" s="187">
        <v>0</v>
      </c>
      <c r="H49" s="187">
        <v>0</v>
      </c>
      <c r="I49" s="187">
        <v>0</v>
      </c>
      <c r="J49" s="157"/>
      <c r="K49" s="134"/>
      <c r="L49" s="107"/>
      <c r="M49" s="257"/>
      <c r="N49" s="107"/>
      <c r="O49" s="107"/>
      <c r="P49" s="107"/>
      <c r="Q49" s="107"/>
      <c r="V49" s="107"/>
      <c r="W49" s="107"/>
      <c r="X49" s="107"/>
    </row>
    <row r="50" spans="2:38" ht="12" customHeight="1" x14ac:dyDescent="0.3">
      <c r="B50" s="131"/>
      <c r="C50" s="158"/>
      <c r="D50" s="157" t="s">
        <v>767</v>
      </c>
      <c r="E50" s="158"/>
      <c r="F50" s="187">
        <v>0</v>
      </c>
      <c r="G50" s="187">
        <v>0</v>
      </c>
      <c r="H50" s="187">
        <v>0</v>
      </c>
      <c r="I50" s="187">
        <v>0</v>
      </c>
      <c r="J50" s="152"/>
      <c r="K50" s="134"/>
      <c r="L50" s="107"/>
      <c r="M50" s="257"/>
      <c r="N50" s="107"/>
      <c r="O50" s="107"/>
      <c r="P50" s="107"/>
      <c r="Q50" s="107"/>
      <c r="V50" s="107"/>
      <c r="W50" s="107"/>
      <c r="X50" s="107"/>
    </row>
    <row r="51" spans="2:38" ht="12" customHeight="1" x14ac:dyDescent="0.3">
      <c r="B51" s="131"/>
      <c r="C51" s="156"/>
      <c r="D51" s="157" t="s">
        <v>698</v>
      </c>
      <c r="E51" s="156"/>
      <c r="F51" s="187">
        <v>0</v>
      </c>
      <c r="G51" s="187">
        <v>0</v>
      </c>
      <c r="H51" s="187">
        <v>0</v>
      </c>
      <c r="I51" s="187">
        <v>0</v>
      </c>
      <c r="J51" s="157"/>
      <c r="K51" s="134"/>
      <c r="L51" s="107"/>
      <c r="M51" s="257"/>
      <c r="N51" s="107"/>
      <c r="O51" s="107"/>
      <c r="P51" s="107"/>
      <c r="Q51" s="107"/>
      <c r="V51" s="107"/>
      <c r="W51" s="107"/>
      <c r="X51" s="107"/>
    </row>
    <row r="52" spans="2:38" ht="12" customHeight="1" x14ac:dyDescent="0.3">
      <c r="B52" s="131"/>
      <c r="C52" s="158"/>
      <c r="D52" s="152" t="s">
        <v>709</v>
      </c>
      <c r="E52" s="158"/>
      <c r="F52" s="186">
        <f>SUM(F49:F51)</f>
        <v>0</v>
      </c>
      <c r="G52" s="186">
        <f t="shared" ref="G52" si="3">SUM(G49:G51)</f>
        <v>0</v>
      </c>
      <c r="H52" s="186">
        <f t="shared" ref="H52" si="4">SUM(H49:H51)</f>
        <v>0</v>
      </c>
      <c r="I52" s="186">
        <f t="shared" ref="I52" si="5">SUM(I49:I51)</f>
        <v>0</v>
      </c>
      <c r="J52" s="152"/>
      <c r="K52" s="134"/>
      <c r="L52" s="107"/>
      <c r="M52" s="257"/>
      <c r="N52" s="107"/>
      <c r="O52" s="107"/>
      <c r="P52" s="107"/>
      <c r="Q52" s="107"/>
      <c r="V52" s="107"/>
      <c r="W52" s="107"/>
      <c r="X52" s="107"/>
    </row>
    <row r="53" spans="2:38" ht="12" customHeight="1" thickBot="1" x14ac:dyDescent="0.35">
      <c r="B53" s="131"/>
      <c r="C53" s="156"/>
      <c r="D53" s="181"/>
      <c r="E53" s="182"/>
      <c r="F53" s="182"/>
      <c r="G53" s="183"/>
      <c r="H53" s="182"/>
      <c r="I53" s="183"/>
      <c r="J53" s="157"/>
      <c r="K53" s="134"/>
      <c r="L53" s="107"/>
      <c r="M53" s="257"/>
      <c r="N53" s="107"/>
      <c r="O53" s="107"/>
      <c r="P53" s="107"/>
      <c r="Q53" s="107"/>
      <c r="V53" s="107"/>
      <c r="W53" s="107"/>
      <c r="X53" s="107"/>
    </row>
    <row r="54" spans="2:38" ht="12" customHeight="1" thickTop="1" x14ac:dyDescent="0.3">
      <c r="B54" s="131"/>
      <c r="C54" s="156"/>
      <c r="D54" s="172"/>
      <c r="E54" s="171"/>
      <c r="F54" s="171"/>
      <c r="G54" s="173"/>
      <c r="H54" s="171"/>
      <c r="I54" s="174"/>
      <c r="J54" s="156"/>
      <c r="K54" s="134"/>
      <c r="L54" s="107"/>
      <c r="M54" s="257"/>
      <c r="N54" s="107"/>
      <c r="O54" s="107"/>
      <c r="P54" s="107"/>
      <c r="Q54" s="107"/>
      <c r="V54" s="107"/>
      <c r="W54" s="107"/>
      <c r="X54" s="107"/>
    </row>
    <row r="55" spans="2:38" ht="12" customHeight="1" x14ac:dyDescent="0.3">
      <c r="B55" s="131"/>
      <c r="C55" s="156"/>
      <c r="D55" s="166" t="s">
        <v>773</v>
      </c>
      <c r="E55" s="156"/>
      <c r="F55" s="167"/>
      <c r="G55" s="167"/>
      <c r="H55" s="167"/>
      <c r="I55" s="167"/>
      <c r="J55" s="156"/>
      <c r="K55" s="134"/>
      <c r="L55" s="107"/>
      <c r="M55" s="257"/>
      <c r="N55" s="107"/>
      <c r="O55" s="107"/>
      <c r="P55" s="107"/>
      <c r="Q55" s="107"/>
      <c r="V55" s="107"/>
      <c r="W55" s="107"/>
      <c r="X55" s="107"/>
    </row>
    <row r="56" spans="2:38" ht="12" customHeight="1" x14ac:dyDescent="0.3">
      <c r="B56" s="131"/>
      <c r="C56" s="156"/>
      <c r="D56" s="157" t="s">
        <v>699</v>
      </c>
      <c r="E56" s="156"/>
      <c r="F56" s="177">
        <f>+F15-F49</f>
        <v>4101626.3617361314</v>
      </c>
      <c r="G56" s="177">
        <f>+G15-G49</f>
        <v>3946747.2413059906</v>
      </c>
      <c r="H56" s="177">
        <f>+H15-H49</f>
        <v>2790284.7167181363</v>
      </c>
      <c r="I56" s="177">
        <f>+I15-I49</f>
        <v>2779239.4604661278</v>
      </c>
      <c r="J56" s="157"/>
      <c r="K56" s="134"/>
      <c r="L56" s="107"/>
      <c r="M56" s="257"/>
      <c r="N56" s="107"/>
      <c r="O56" s="107"/>
      <c r="P56" s="107"/>
      <c r="Q56" s="107"/>
      <c r="V56" s="107"/>
      <c r="W56" s="107"/>
      <c r="X56" s="107"/>
    </row>
    <row r="57" spans="2:38" ht="12" customHeight="1" x14ac:dyDescent="0.3">
      <c r="B57" s="131"/>
      <c r="C57" s="158"/>
      <c r="D57" s="157" t="s">
        <v>767</v>
      </c>
      <c r="E57" s="158"/>
      <c r="F57" s="177">
        <f>+F19-F50</f>
        <v>4700420.4441600004</v>
      </c>
      <c r="G57" s="177">
        <f>+G19-G50</f>
        <v>4624150.49376</v>
      </c>
      <c r="H57" s="177">
        <f>+H19-H50</f>
        <v>3495659.99382</v>
      </c>
      <c r="I57" s="177">
        <f>+I19-I50</f>
        <v>3526486.1071600001</v>
      </c>
      <c r="J57" s="152"/>
      <c r="K57" s="134"/>
      <c r="L57" s="107"/>
      <c r="M57" s="257"/>
      <c r="N57" s="107"/>
      <c r="O57" s="107"/>
      <c r="P57" s="107"/>
      <c r="Q57" s="107"/>
      <c r="V57" s="107"/>
      <c r="W57" s="107"/>
      <c r="X57" s="107"/>
    </row>
    <row r="58" spans="2:38" ht="12" customHeight="1" x14ac:dyDescent="0.3">
      <c r="B58" s="131"/>
      <c r="C58" s="156"/>
      <c r="D58" s="157" t="s">
        <v>698</v>
      </c>
      <c r="E58" s="156"/>
      <c r="F58" s="177">
        <f>+F26-F51</f>
        <v>6599442.1225046441</v>
      </c>
      <c r="G58" s="177">
        <f>+G26-G51</f>
        <v>6324518.349342281</v>
      </c>
      <c r="H58" s="177">
        <f>+H26-H51</f>
        <v>4614973.9471388888</v>
      </c>
      <c r="I58" s="177">
        <f>+I26-I51</f>
        <v>4596140.4013681803</v>
      </c>
      <c r="J58" s="157"/>
      <c r="K58" s="134"/>
      <c r="L58" s="107"/>
      <c r="M58" s="257"/>
      <c r="N58" s="107"/>
      <c r="O58" s="107"/>
      <c r="P58" s="107"/>
      <c r="Q58" s="107"/>
      <c r="V58" s="107"/>
      <c r="W58" s="107"/>
      <c r="X58" s="107"/>
    </row>
    <row r="59" spans="2:38" ht="12" customHeight="1" x14ac:dyDescent="0.3">
      <c r="B59" s="131"/>
      <c r="C59" s="156"/>
      <c r="D59" s="157"/>
      <c r="E59" s="156"/>
      <c r="F59" s="162"/>
      <c r="G59" s="162"/>
      <c r="H59" s="162"/>
      <c r="I59" s="162"/>
      <c r="J59" s="157"/>
      <c r="K59" s="134"/>
      <c r="L59" s="107"/>
      <c r="M59" s="257"/>
      <c r="N59" s="107"/>
      <c r="O59" s="107"/>
      <c r="P59" s="107"/>
      <c r="Q59" s="107"/>
      <c r="V59" s="107"/>
      <c r="W59" s="107"/>
      <c r="X59" s="107"/>
    </row>
    <row r="60" spans="2:38" ht="12" customHeight="1" x14ac:dyDescent="0.3">
      <c r="B60" s="131"/>
      <c r="C60" s="158"/>
      <c r="D60" s="152" t="s">
        <v>769</v>
      </c>
      <c r="E60" s="158"/>
      <c r="F60" s="186">
        <f>SUM(F56:F58)</f>
        <v>15401488.928400775</v>
      </c>
      <c r="G60" s="186">
        <f t="shared" ref="G60" si="6">SUM(G56:G58)</f>
        <v>14895416.084408272</v>
      </c>
      <c r="H60" s="186">
        <f t="shared" ref="H60" si="7">SUM(H56:H58)</f>
        <v>10900918.657677025</v>
      </c>
      <c r="I60" s="186">
        <f t="shared" ref="I60" si="8">SUM(I56:I58)</f>
        <v>10901865.968994308</v>
      </c>
      <c r="J60" s="152"/>
      <c r="K60" s="134"/>
      <c r="L60" s="107"/>
      <c r="M60" s="257"/>
      <c r="N60" s="107"/>
      <c r="O60" s="107"/>
      <c r="P60" s="107"/>
      <c r="Q60" s="107"/>
      <c r="V60" s="107"/>
      <c r="W60" s="107"/>
      <c r="X60" s="107"/>
    </row>
    <row r="61" spans="2:38" ht="12" customHeight="1" x14ac:dyDescent="0.3">
      <c r="B61" s="131"/>
      <c r="C61" s="156"/>
      <c r="D61" s="157"/>
      <c r="E61" s="156"/>
      <c r="F61" s="156"/>
      <c r="G61" s="160"/>
      <c r="H61" s="156"/>
      <c r="I61" s="160"/>
      <c r="J61" s="157"/>
      <c r="K61" s="134"/>
      <c r="L61" s="107"/>
      <c r="M61" s="257"/>
      <c r="N61" s="107"/>
      <c r="O61" s="107"/>
      <c r="P61" s="107"/>
      <c r="Q61" s="107"/>
      <c r="V61" s="107"/>
      <c r="W61" s="107"/>
      <c r="X61" s="107"/>
    </row>
    <row r="62" spans="2:38" ht="12" customHeight="1" x14ac:dyDescent="0.3">
      <c r="B62" s="131"/>
      <c r="C62" s="132"/>
      <c r="D62" s="133"/>
      <c r="E62" s="132"/>
      <c r="F62" s="132"/>
      <c r="G62" s="144"/>
      <c r="H62" s="132"/>
      <c r="I62" s="145"/>
      <c r="J62" s="132"/>
      <c r="K62" s="134"/>
      <c r="L62" s="107"/>
      <c r="M62" s="257"/>
      <c r="N62" s="107"/>
      <c r="O62" s="107"/>
      <c r="P62" s="107"/>
      <c r="Q62" s="107"/>
      <c r="V62" s="107"/>
      <c r="W62" s="107"/>
      <c r="X62" s="107"/>
    </row>
    <row r="63" spans="2:38" ht="12" customHeight="1" x14ac:dyDescent="0.3">
      <c r="B63" s="194"/>
      <c r="C63" s="147"/>
      <c r="D63" s="147"/>
      <c r="E63" s="147"/>
      <c r="F63" s="147"/>
      <c r="G63" s="147"/>
      <c r="H63" s="147"/>
      <c r="I63" s="147"/>
      <c r="J63" s="148" t="s">
        <v>553</v>
      </c>
      <c r="K63" s="149"/>
      <c r="L63" s="107"/>
      <c r="M63" s="257"/>
      <c r="N63" s="107"/>
      <c r="O63" s="107"/>
      <c r="P63" s="107"/>
      <c r="Q63" s="107"/>
      <c r="V63" s="107"/>
      <c r="W63" s="107"/>
      <c r="X63" s="107"/>
    </row>
    <row r="64" spans="2:38" ht="12" customHeight="1" x14ac:dyDescent="0.3">
      <c r="C64" s="107"/>
      <c r="E64" s="107"/>
      <c r="F64" s="107"/>
      <c r="G64" s="107"/>
      <c r="H64" s="107"/>
      <c r="J64" s="107"/>
      <c r="V64" s="107"/>
      <c r="W64" s="107"/>
      <c r="X64" s="107"/>
      <c r="AJ64" s="109"/>
      <c r="AK64" s="110"/>
      <c r="AL64" s="108"/>
    </row>
    <row r="65" spans="3:38" ht="12" customHeight="1" x14ac:dyDescent="0.3">
      <c r="C65" s="107"/>
      <c r="E65" s="107"/>
      <c r="F65" s="107"/>
      <c r="G65" s="107"/>
      <c r="H65" s="107"/>
      <c r="J65" s="107"/>
      <c r="V65" s="107"/>
      <c r="W65" s="107"/>
      <c r="X65" s="107"/>
      <c r="AJ65" s="109"/>
      <c r="AK65" s="110"/>
      <c r="AL65" s="108"/>
    </row>
    <row r="66" spans="3:38" ht="18" customHeight="1" x14ac:dyDescent="0.3">
      <c r="C66" s="107"/>
      <c r="D66" s="116"/>
      <c r="E66" s="107"/>
      <c r="F66" s="107"/>
      <c r="G66" s="107"/>
      <c r="H66" s="107"/>
      <c r="J66" s="107"/>
      <c r="K66" s="107"/>
      <c r="L66" s="107"/>
      <c r="M66" s="257"/>
      <c r="N66" s="109"/>
      <c r="O66" s="110"/>
      <c r="Q66" s="107"/>
      <c r="V66" s="107"/>
      <c r="W66" s="107"/>
      <c r="X66" s="107"/>
    </row>
    <row r="67" spans="3:38" ht="12" customHeight="1" x14ac:dyDescent="0.3">
      <c r="C67" s="107"/>
      <c r="D67" s="117"/>
      <c r="E67" s="115"/>
      <c r="F67" s="107"/>
      <c r="G67" s="107"/>
      <c r="H67" s="107"/>
      <c r="J67" s="107"/>
      <c r="K67" s="107"/>
      <c r="L67" s="107"/>
      <c r="M67" s="257"/>
      <c r="N67" s="109"/>
      <c r="O67" s="110"/>
      <c r="Q67" s="107"/>
      <c r="V67" s="107"/>
      <c r="W67" s="107"/>
      <c r="X67" s="107"/>
    </row>
    <row r="68" spans="3:38" ht="12" customHeight="1" x14ac:dyDescent="0.3">
      <c r="C68" s="107"/>
      <c r="D68" s="117"/>
      <c r="E68" s="107"/>
      <c r="F68" s="107"/>
      <c r="G68" s="107"/>
      <c r="H68" s="107"/>
      <c r="J68" s="107"/>
      <c r="K68" s="107"/>
      <c r="L68" s="107"/>
      <c r="M68" s="257"/>
      <c r="N68" s="109"/>
      <c r="O68" s="110"/>
      <c r="Q68" s="107"/>
      <c r="S68" s="115"/>
      <c r="V68" s="107"/>
      <c r="W68" s="107"/>
      <c r="X68" s="107"/>
    </row>
    <row r="69" spans="3:38" ht="15" customHeight="1" x14ac:dyDescent="0.3">
      <c r="C69" s="107"/>
      <c r="D69" s="117"/>
      <c r="E69" s="107"/>
      <c r="F69" s="107"/>
      <c r="G69" s="107"/>
      <c r="H69" s="107"/>
      <c r="J69" s="107"/>
      <c r="K69" s="107"/>
      <c r="L69" s="107"/>
      <c r="M69" s="257"/>
      <c r="N69" s="109"/>
      <c r="O69" s="110"/>
      <c r="Q69" s="107"/>
      <c r="V69" s="107"/>
      <c r="W69" s="107"/>
      <c r="X69" s="107"/>
    </row>
    <row r="70" spans="3:38" s="112" customFormat="1" ht="13.8" x14ac:dyDescent="0.3">
      <c r="D70" s="117"/>
      <c r="E70" s="107"/>
      <c r="F70" s="107"/>
      <c r="G70" s="107"/>
      <c r="H70" s="107"/>
      <c r="I70" s="107"/>
      <c r="J70" s="107"/>
      <c r="K70" s="107"/>
      <c r="M70" s="263"/>
      <c r="N70" s="118"/>
      <c r="O70" s="119"/>
      <c r="P70" s="111"/>
      <c r="S70" s="107"/>
    </row>
    <row r="71" spans="3:38" s="112" customFormat="1" ht="12" customHeight="1" x14ac:dyDescent="0.3">
      <c r="D71" s="117"/>
      <c r="E71" s="107"/>
      <c r="F71" s="107"/>
      <c r="G71" s="107"/>
      <c r="H71" s="107"/>
      <c r="I71" s="107"/>
      <c r="J71" s="107"/>
      <c r="K71" s="107"/>
      <c r="M71" s="263"/>
      <c r="N71" s="118"/>
      <c r="O71" s="119"/>
      <c r="P71" s="111"/>
      <c r="S71" s="107"/>
    </row>
    <row r="72" spans="3:38" ht="12" customHeight="1" x14ac:dyDescent="0.3">
      <c r="C72" s="107"/>
      <c r="D72" s="117"/>
      <c r="E72" s="107"/>
      <c r="F72" s="107"/>
      <c r="G72" s="107"/>
      <c r="H72" s="107"/>
      <c r="J72" s="107"/>
      <c r="K72" s="107"/>
      <c r="L72" s="107"/>
      <c r="M72" s="257"/>
      <c r="N72" s="109"/>
      <c r="O72" s="110"/>
      <c r="Q72" s="107"/>
      <c r="V72" s="107"/>
      <c r="W72" s="107"/>
      <c r="X72" s="107"/>
    </row>
    <row r="73" spans="3:38" ht="12" customHeight="1" x14ac:dyDescent="0.3">
      <c r="C73" s="107"/>
      <c r="D73" s="117"/>
      <c r="E73" s="107"/>
      <c r="F73" s="107"/>
      <c r="G73" s="107"/>
      <c r="H73" s="107"/>
      <c r="J73" s="107"/>
      <c r="K73" s="107"/>
      <c r="L73" s="107"/>
      <c r="M73" s="257"/>
      <c r="N73" s="107"/>
      <c r="O73" s="107"/>
      <c r="P73" s="107"/>
      <c r="Q73" s="107"/>
      <c r="V73" s="107"/>
      <c r="W73" s="107"/>
      <c r="X73" s="107"/>
    </row>
    <row r="74" spans="3:38" s="115" customFormat="1" ht="12" customHeight="1" x14ac:dyDescent="0.3">
      <c r="D74" s="117"/>
      <c r="E74" s="107"/>
      <c r="F74" s="107"/>
      <c r="G74" s="107"/>
      <c r="H74" s="107"/>
      <c r="I74" s="107"/>
      <c r="J74" s="107"/>
      <c r="K74" s="107"/>
      <c r="M74" s="264"/>
      <c r="S74" s="107"/>
    </row>
    <row r="75" spans="3:38" ht="12" customHeight="1" x14ac:dyDescent="0.3">
      <c r="C75" s="107"/>
      <c r="D75" s="117"/>
      <c r="E75" s="107"/>
      <c r="F75" s="107"/>
      <c r="G75" s="107"/>
      <c r="H75" s="107"/>
      <c r="J75" s="107"/>
      <c r="K75" s="107"/>
      <c r="L75" s="107"/>
      <c r="M75" s="257"/>
      <c r="N75" s="107"/>
      <c r="O75" s="107"/>
      <c r="P75" s="107"/>
      <c r="Q75" s="107"/>
      <c r="V75" s="107"/>
      <c r="W75" s="107"/>
      <c r="X75" s="107"/>
    </row>
    <row r="76" spans="3:38" ht="12" customHeight="1" x14ac:dyDescent="0.3">
      <c r="C76" s="107"/>
      <c r="D76" s="117"/>
      <c r="E76" s="107"/>
      <c r="F76" s="107"/>
      <c r="G76" s="107"/>
      <c r="H76" s="107"/>
      <c r="J76" s="107"/>
      <c r="K76" s="107"/>
      <c r="L76" s="107"/>
      <c r="M76" s="257"/>
      <c r="N76" s="107"/>
      <c r="O76" s="107"/>
      <c r="P76" s="107"/>
      <c r="Q76" s="107"/>
      <c r="V76" s="107"/>
      <c r="W76" s="107"/>
      <c r="X76" s="107"/>
    </row>
    <row r="77" spans="3:38" ht="12" customHeight="1" x14ac:dyDescent="0.3">
      <c r="C77" s="107"/>
      <c r="D77" s="117"/>
      <c r="E77" s="107"/>
      <c r="F77" s="107"/>
      <c r="G77" s="107"/>
      <c r="H77" s="107"/>
      <c r="J77" s="107"/>
      <c r="K77" s="107"/>
      <c r="L77" s="107"/>
      <c r="M77" s="265"/>
      <c r="N77" s="107"/>
      <c r="O77" s="107"/>
      <c r="P77" s="107"/>
      <c r="Q77" s="107"/>
      <c r="V77" s="107"/>
      <c r="W77" s="107"/>
      <c r="X77" s="107"/>
    </row>
    <row r="78" spans="3:38" ht="12" customHeight="1" x14ac:dyDescent="0.3">
      <c r="C78" s="107"/>
      <c r="D78" s="117"/>
      <c r="E78" s="107"/>
      <c r="F78" s="107"/>
      <c r="G78" s="107"/>
      <c r="H78" s="107"/>
      <c r="J78" s="107"/>
      <c r="K78" s="107"/>
      <c r="L78" s="107"/>
      <c r="M78" s="265"/>
      <c r="N78" s="107"/>
      <c r="O78" s="107"/>
      <c r="P78" s="107"/>
      <c r="Q78" s="107"/>
      <c r="V78" s="107"/>
      <c r="W78" s="107"/>
      <c r="X78" s="107"/>
    </row>
    <row r="79" spans="3:38" ht="12" customHeight="1" x14ac:dyDescent="0.3">
      <c r="C79" s="107"/>
      <c r="D79" s="117"/>
      <c r="E79" s="107"/>
      <c r="F79" s="107"/>
      <c r="G79" s="107"/>
      <c r="H79" s="107"/>
      <c r="J79" s="107"/>
      <c r="K79" s="107"/>
      <c r="L79" s="107"/>
      <c r="M79" s="265"/>
      <c r="N79" s="107"/>
      <c r="O79" s="107"/>
      <c r="P79" s="107"/>
      <c r="Q79" s="107"/>
      <c r="V79" s="107"/>
      <c r="W79" s="107"/>
      <c r="X79" s="107"/>
    </row>
    <row r="80" spans="3:38" ht="12" customHeight="1" x14ac:dyDescent="0.3">
      <c r="C80" s="107"/>
      <c r="D80" s="117"/>
      <c r="E80" s="107"/>
      <c r="F80" s="107"/>
      <c r="G80" s="107"/>
      <c r="H80" s="107"/>
      <c r="J80" s="107"/>
      <c r="K80" s="107"/>
      <c r="L80" s="107"/>
      <c r="M80" s="265"/>
      <c r="N80" s="107"/>
      <c r="O80" s="107"/>
      <c r="P80" s="107"/>
      <c r="Q80" s="107"/>
      <c r="V80" s="107"/>
      <c r="W80" s="107"/>
      <c r="X80" s="107"/>
    </row>
    <row r="81" spans="3:25" ht="12" customHeight="1" x14ac:dyDescent="0.3">
      <c r="C81" s="107"/>
      <c r="D81" s="117"/>
      <c r="E81" s="107"/>
      <c r="F81" s="107"/>
      <c r="G81" s="107"/>
      <c r="H81" s="107"/>
      <c r="J81" s="107"/>
      <c r="K81" s="107"/>
      <c r="L81" s="107"/>
      <c r="M81" s="265"/>
      <c r="N81" s="107"/>
      <c r="O81" s="107"/>
      <c r="P81" s="107"/>
      <c r="Q81" s="107"/>
      <c r="V81" s="107"/>
      <c r="W81" s="107"/>
      <c r="X81" s="107"/>
    </row>
    <row r="82" spans="3:25" ht="12" customHeight="1" x14ac:dyDescent="0.3">
      <c r="C82" s="107"/>
      <c r="D82" s="117"/>
      <c r="E82" s="107"/>
      <c r="F82" s="107"/>
      <c r="G82" s="107"/>
      <c r="H82" s="107"/>
      <c r="J82" s="107"/>
      <c r="K82" s="107"/>
      <c r="L82" s="107"/>
      <c r="M82" s="265"/>
      <c r="N82" s="107"/>
      <c r="O82" s="107"/>
      <c r="P82" s="107"/>
      <c r="Q82" s="107"/>
      <c r="V82" s="107"/>
      <c r="W82" s="107"/>
      <c r="X82" s="107"/>
    </row>
    <row r="83" spans="3:25" ht="12" customHeight="1" x14ac:dyDescent="0.3">
      <c r="C83" s="107"/>
      <c r="D83" s="117"/>
      <c r="E83" s="107"/>
      <c r="F83" s="107"/>
      <c r="G83" s="107"/>
      <c r="H83" s="107"/>
      <c r="J83" s="107"/>
      <c r="K83" s="107"/>
      <c r="L83" s="107"/>
      <c r="N83" s="107"/>
      <c r="O83" s="107"/>
      <c r="P83" s="107"/>
      <c r="Q83" s="107"/>
      <c r="V83" s="107"/>
      <c r="W83" s="107"/>
      <c r="X83" s="107"/>
    </row>
    <row r="84" spans="3:25" ht="12" customHeight="1" x14ac:dyDescent="0.3">
      <c r="C84" s="107"/>
      <c r="D84" s="117"/>
      <c r="E84" s="107"/>
      <c r="F84" s="107"/>
      <c r="G84" s="107"/>
      <c r="H84" s="107"/>
      <c r="J84" s="107"/>
      <c r="K84" s="107"/>
      <c r="L84" s="107"/>
      <c r="N84" s="107"/>
      <c r="O84" s="107"/>
      <c r="P84" s="107"/>
      <c r="Q84" s="107"/>
      <c r="V84" s="107"/>
      <c r="W84" s="107"/>
      <c r="X84" s="107"/>
    </row>
    <row r="85" spans="3:25" ht="12" customHeight="1" x14ac:dyDescent="0.3">
      <c r="C85" s="107"/>
      <c r="D85" s="117"/>
      <c r="E85" s="107"/>
      <c r="F85" s="107"/>
      <c r="G85" s="107"/>
      <c r="H85" s="107"/>
      <c r="J85" s="107"/>
      <c r="K85" s="107"/>
      <c r="L85" s="107"/>
      <c r="M85" s="265"/>
      <c r="N85" s="107"/>
      <c r="O85" s="107"/>
      <c r="P85" s="107"/>
      <c r="Q85" s="107"/>
      <c r="V85" s="107"/>
      <c r="W85" s="107"/>
      <c r="X85" s="107"/>
      <c r="Y85" s="120"/>
    </row>
    <row r="86" spans="3:25" ht="12" customHeight="1" x14ac:dyDescent="0.3">
      <c r="C86" s="107"/>
      <c r="D86" s="117"/>
      <c r="E86" s="115"/>
      <c r="F86" s="107"/>
      <c r="G86" s="107"/>
      <c r="H86" s="107"/>
      <c r="J86" s="107"/>
      <c r="K86" s="107"/>
      <c r="L86" s="107"/>
      <c r="M86" s="265"/>
      <c r="N86" s="107"/>
      <c r="O86" s="107"/>
      <c r="P86" s="107"/>
      <c r="Q86" s="107"/>
      <c r="V86" s="107"/>
      <c r="W86" s="107"/>
      <c r="X86" s="107"/>
    </row>
    <row r="87" spans="3:25" ht="12" customHeight="1" x14ac:dyDescent="0.3">
      <c r="C87" s="107"/>
      <c r="D87" s="117"/>
      <c r="E87" s="107"/>
      <c r="F87" s="107"/>
      <c r="G87" s="107"/>
      <c r="H87" s="107"/>
      <c r="J87" s="107"/>
      <c r="K87" s="107"/>
      <c r="L87" s="107"/>
      <c r="M87" s="265"/>
      <c r="N87" s="107"/>
      <c r="O87" s="107"/>
      <c r="P87" s="107"/>
      <c r="Q87" s="107"/>
      <c r="V87" s="107"/>
      <c r="W87" s="107"/>
      <c r="X87" s="107"/>
    </row>
    <row r="88" spans="3:25" ht="12" customHeight="1" x14ac:dyDescent="0.3">
      <c r="C88" s="107"/>
      <c r="D88" s="117"/>
      <c r="E88" s="107"/>
      <c r="F88" s="107"/>
      <c r="G88" s="107"/>
      <c r="H88" s="107"/>
      <c r="J88" s="107"/>
      <c r="K88" s="107"/>
      <c r="L88" s="107"/>
      <c r="M88" s="265"/>
      <c r="N88" s="107"/>
      <c r="O88" s="107"/>
      <c r="P88" s="107"/>
      <c r="Q88" s="107"/>
      <c r="V88" s="107"/>
      <c r="W88" s="107"/>
      <c r="X88" s="107"/>
    </row>
    <row r="89" spans="3:25" ht="12" customHeight="1" x14ac:dyDescent="0.3">
      <c r="C89" s="107"/>
      <c r="D89" s="117"/>
      <c r="E89" s="107"/>
      <c r="F89" s="107"/>
      <c r="G89" s="107"/>
      <c r="H89" s="107"/>
      <c r="J89" s="107"/>
      <c r="K89" s="107"/>
      <c r="L89" s="107"/>
      <c r="M89" s="265"/>
      <c r="N89" s="107"/>
      <c r="O89" s="107"/>
      <c r="P89" s="107"/>
      <c r="Q89" s="107"/>
      <c r="V89" s="107"/>
      <c r="W89" s="107"/>
      <c r="X89" s="107"/>
    </row>
    <row r="90" spans="3:25" ht="12" customHeight="1" x14ac:dyDescent="0.3">
      <c r="C90" s="107"/>
      <c r="D90" s="117"/>
      <c r="E90" s="107"/>
      <c r="F90" s="107"/>
      <c r="G90" s="107"/>
      <c r="H90" s="107"/>
      <c r="J90" s="107"/>
      <c r="K90" s="107"/>
      <c r="L90" s="107"/>
      <c r="M90" s="265"/>
      <c r="N90" s="107"/>
      <c r="O90" s="107"/>
      <c r="P90" s="107"/>
      <c r="Q90" s="107"/>
      <c r="V90" s="107"/>
      <c r="W90" s="107"/>
      <c r="X90" s="107"/>
    </row>
    <row r="91" spans="3:25" ht="12" customHeight="1" x14ac:dyDescent="0.3">
      <c r="C91" s="107"/>
      <c r="D91" s="117"/>
      <c r="E91" s="107"/>
      <c r="F91" s="107"/>
      <c r="G91" s="107"/>
      <c r="H91" s="107"/>
      <c r="J91" s="107"/>
      <c r="K91" s="107"/>
      <c r="L91" s="107"/>
      <c r="M91" s="265"/>
      <c r="N91" s="107"/>
      <c r="O91" s="107"/>
      <c r="P91" s="107"/>
      <c r="Q91" s="107"/>
      <c r="V91" s="107"/>
      <c r="W91" s="107"/>
      <c r="X91" s="107"/>
    </row>
    <row r="92" spans="3:25" ht="12" customHeight="1" x14ac:dyDescent="0.3">
      <c r="C92" s="107"/>
      <c r="D92" s="117"/>
      <c r="E92" s="107"/>
      <c r="F92" s="107"/>
      <c r="G92" s="107"/>
      <c r="H92" s="107"/>
      <c r="J92" s="107"/>
      <c r="K92" s="107"/>
      <c r="L92" s="107"/>
      <c r="M92" s="257"/>
      <c r="N92" s="107"/>
      <c r="O92" s="107"/>
      <c r="P92" s="107"/>
      <c r="Q92" s="107"/>
      <c r="V92" s="107"/>
      <c r="W92" s="107"/>
      <c r="X92" s="107"/>
    </row>
    <row r="93" spans="3:25" s="115" customFormat="1" ht="12" customHeight="1" x14ac:dyDescent="0.3">
      <c r="D93" s="117"/>
      <c r="E93" s="107"/>
      <c r="F93" s="107"/>
      <c r="G93" s="107"/>
      <c r="H93" s="107"/>
      <c r="I93" s="107"/>
      <c r="J93" s="107"/>
      <c r="K93" s="107"/>
      <c r="M93" s="264"/>
      <c r="S93" s="107"/>
    </row>
    <row r="94" spans="3:25" ht="12" customHeight="1" x14ac:dyDescent="0.3">
      <c r="C94" s="107"/>
      <c r="D94" s="117"/>
      <c r="E94" s="107"/>
      <c r="F94" s="107"/>
      <c r="G94" s="107"/>
      <c r="H94" s="107"/>
      <c r="J94" s="107"/>
      <c r="K94" s="107"/>
      <c r="L94" s="107"/>
      <c r="M94" s="257"/>
      <c r="N94" s="107"/>
      <c r="O94" s="107"/>
      <c r="P94" s="107"/>
      <c r="Q94" s="107"/>
      <c r="V94" s="107"/>
      <c r="W94" s="107"/>
      <c r="X94" s="107"/>
    </row>
    <row r="95" spans="3:25" ht="12" customHeight="1" x14ac:dyDescent="0.3">
      <c r="C95" s="107"/>
      <c r="D95" s="117"/>
      <c r="E95" s="107"/>
      <c r="F95" s="107"/>
      <c r="G95" s="107"/>
      <c r="H95" s="107"/>
      <c r="J95" s="107"/>
      <c r="K95" s="107"/>
      <c r="L95" s="107"/>
      <c r="M95" s="257"/>
      <c r="N95" s="107"/>
      <c r="O95" s="107"/>
      <c r="P95" s="107"/>
      <c r="Q95" s="107"/>
      <c r="V95" s="107"/>
      <c r="W95" s="107"/>
      <c r="X95" s="107"/>
    </row>
    <row r="96" spans="3:25" ht="12" customHeight="1" x14ac:dyDescent="0.3">
      <c r="C96" s="107"/>
      <c r="D96" s="117"/>
      <c r="E96" s="107"/>
      <c r="F96" s="107"/>
      <c r="G96" s="107"/>
      <c r="H96" s="107"/>
      <c r="J96" s="107"/>
      <c r="K96" s="107"/>
      <c r="L96" s="107"/>
      <c r="M96" s="257"/>
      <c r="N96" s="107"/>
      <c r="O96" s="107"/>
      <c r="P96" s="107"/>
      <c r="Q96" s="107"/>
      <c r="V96" s="107"/>
      <c r="W96" s="107"/>
      <c r="X96" s="107"/>
    </row>
    <row r="97" spans="3:24" ht="12" customHeight="1" x14ac:dyDescent="0.3">
      <c r="C97" s="107"/>
      <c r="D97" s="117"/>
      <c r="E97" s="107"/>
      <c r="F97" s="107"/>
      <c r="G97" s="107"/>
      <c r="H97" s="107"/>
      <c r="J97" s="107"/>
      <c r="K97" s="107"/>
      <c r="L97" s="107"/>
      <c r="M97" s="257"/>
      <c r="N97" s="107"/>
      <c r="O97" s="107"/>
      <c r="P97" s="107"/>
      <c r="Q97" s="107"/>
      <c r="V97" s="107"/>
      <c r="W97" s="107"/>
      <c r="X97" s="107"/>
    </row>
    <row r="98" spans="3:24" ht="12" customHeight="1" x14ac:dyDescent="0.3">
      <c r="C98" s="107"/>
      <c r="D98" s="117"/>
      <c r="E98" s="107"/>
      <c r="F98" s="107"/>
      <c r="G98" s="107"/>
      <c r="H98" s="107"/>
      <c r="J98" s="107"/>
      <c r="K98" s="107"/>
      <c r="L98" s="107"/>
      <c r="M98" s="257"/>
      <c r="N98" s="107"/>
      <c r="O98" s="107"/>
      <c r="P98" s="107"/>
      <c r="Q98" s="107"/>
      <c r="V98" s="107"/>
      <c r="W98" s="107"/>
      <c r="X98" s="107"/>
    </row>
    <row r="99" spans="3:24" ht="12" customHeight="1" x14ac:dyDescent="0.3">
      <c r="C99" s="107"/>
      <c r="D99" s="117"/>
      <c r="E99" s="107"/>
      <c r="F99" s="107"/>
      <c r="G99" s="107"/>
      <c r="H99" s="107"/>
      <c r="J99" s="107"/>
      <c r="K99" s="107"/>
      <c r="L99" s="107"/>
      <c r="M99" s="257"/>
      <c r="N99" s="107"/>
      <c r="O99" s="107"/>
      <c r="P99" s="107"/>
      <c r="Q99" s="107"/>
      <c r="V99" s="107"/>
      <c r="W99" s="107"/>
      <c r="X99" s="107"/>
    </row>
    <row r="100" spans="3:24" ht="12" customHeight="1" x14ac:dyDescent="0.3">
      <c r="C100" s="107"/>
      <c r="D100" s="117"/>
      <c r="E100" s="107"/>
      <c r="F100" s="107"/>
      <c r="G100" s="107"/>
      <c r="H100" s="107"/>
      <c r="J100" s="107"/>
      <c r="K100" s="107"/>
      <c r="L100" s="107"/>
      <c r="M100" s="257"/>
      <c r="N100" s="107"/>
      <c r="O100" s="107"/>
      <c r="P100" s="107"/>
      <c r="Q100" s="107"/>
      <c r="V100" s="107"/>
      <c r="W100" s="107"/>
      <c r="X100" s="107"/>
    </row>
    <row r="101" spans="3:24" ht="12" customHeight="1" x14ac:dyDescent="0.3">
      <c r="C101" s="107"/>
      <c r="D101" s="117"/>
      <c r="E101" s="107"/>
      <c r="F101" s="107"/>
      <c r="G101" s="107"/>
      <c r="H101" s="107"/>
      <c r="J101" s="107"/>
      <c r="K101" s="107"/>
      <c r="L101" s="107"/>
      <c r="M101" s="257"/>
      <c r="N101" s="107"/>
      <c r="O101" s="107"/>
      <c r="P101" s="107"/>
      <c r="Q101" s="107"/>
      <c r="V101" s="107"/>
      <c r="W101" s="107"/>
      <c r="X101" s="107"/>
    </row>
    <row r="102" spans="3:24" ht="12" customHeight="1" x14ac:dyDescent="0.3">
      <c r="C102" s="107"/>
      <c r="D102" s="117"/>
      <c r="E102" s="107"/>
      <c r="F102" s="107"/>
      <c r="G102" s="107"/>
      <c r="H102" s="107"/>
      <c r="J102" s="107"/>
      <c r="K102" s="107"/>
      <c r="L102" s="107"/>
      <c r="M102" s="257"/>
      <c r="N102" s="107"/>
      <c r="O102" s="107"/>
      <c r="P102" s="107"/>
      <c r="Q102" s="107"/>
      <c r="V102" s="107"/>
      <c r="W102" s="107"/>
      <c r="X102" s="107"/>
    </row>
    <row r="103" spans="3:24" ht="12" customHeight="1" x14ac:dyDescent="0.3">
      <c r="C103" s="107"/>
      <c r="D103" s="117"/>
      <c r="E103" s="107"/>
      <c r="F103" s="107"/>
      <c r="G103" s="107"/>
      <c r="H103" s="107"/>
      <c r="J103" s="107"/>
      <c r="K103" s="107"/>
      <c r="L103" s="107"/>
      <c r="M103" s="257"/>
      <c r="N103" s="107"/>
      <c r="O103" s="107"/>
      <c r="P103" s="107"/>
      <c r="Q103" s="107"/>
      <c r="V103" s="107"/>
      <c r="W103" s="107"/>
      <c r="X103" s="107"/>
    </row>
    <row r="104" spans="3:24" ht="12" customHeight="1" x14ac:dyDescent="0.3">
      <c r="C104" s="107"/>
      <c r="D104" s="117"/>
      <c r="E104" s="107"/>
      <c r="F104" s="107"/>
      <c r="G104" s="107"/>
      <c r="H104" s="107"/>
      <c r="J104" s="107"/>
      <c r="K104" s="107"/>
      <c r="L104" s="107"/>
      <c r="M104" s="257"/>
      <c r="N104" s="107"/>
      <c r="O104" s="107"/>
      <c r="P104" s="107"/>
      <c r="Q104" s="107"/>
      <c r="V104" s="107"/>
      <c r="W104" s="107"/>
      <c r="X104" s="107"/>
    </row>
    <row r="105" spans="3:24" ht="12" customHeight="1" x14ac:dyDescent="0.3">
      <c r="C105" s="107"/>
      <c r="D105" s="117"/>
      <c r="E105" s="107"/>
      <c r="F105" s="107"/>
      <c r="G105" s="107"/>
      <c r="H105" s="107"/>
      <c r="J105" s="107"/>
      <c r="K105" s="107"/>
      <c r="L105" s="107"/>
      <c r="M105" s="257"/>
      <c r="N105" s="107"/>
      <c r="O105" s="107"/>
      <c r="P105" s="107"/>
      <c r="Q105" s="107"/>
      <c r="V105" s="107"/>
      <c r="W105" s="107"/>
      <c r="X105" s="107"/>
    </row>
    <row r="106" spans="3:24" ht="12" customHeight="1" x14ac:dyDescent="0.3">
      <c r="C106" s="107"/>
      <c r="D106" s="117"/>
      <c r="E106" s="107"/>
      <c r="F106" s="107"/>
      <c r="G106" s="107"/>
      <c r="H106" s="107"/>
      <c r="J106" s="107"/>
      <c r="K106" s="107"/>
      <c r="L106" s="107"/>
      <c r="M106" s="257"/>
      <c r="N106" s="107"/>
      <c r="O106" s="107"/>
      <c r="P106" s="107"/>
      <c r="Q106" s="107"/>
      <c r="V106" s="107"/>
      <c r="W106" s="107"/>
      <c r="X106" s="107"/>
    </row>
    <row r="107" spans="3:24" ht="12" customHeight="1" x14ac:dyDescent="0.3">
      <c r="C107" s="107"/>
      <c r="D107" s="117"/>
      <c r="E107" s="107"/>
      <c r="F107" s="107"/>
      <c r="G107" s="107"/>
      <c r="H107" s="107"/>
      <c r="J107" s="107"/>
      <c r="K107" s="107"/>
      <c r="L107" s="107"/>
      <c r="M107" s="257"/>
      <c r="N107" s="107"/>
      <c r="O107" s="107"/>
      <c r="P107" s="107"/>
      <c r="Q107" s="107"/>
      <c r="V107" s="107"/>
      <c r="W107" s="107"/>
      <c r="X107" s="107"/>
    </row>
    <row r="108" spans="3:24" ht="12" customHeight="1" x14ac:dyDescent="0.3">
      <c r="C108" s="107"/>
      <c r="D108" s="117"/>
      <c r="E108" s="107"/>
      <c r="F108" s="107"/>
      <c r="G108" s="107"/>
      <c r="H108" s="107"/>
      <c r="J108" s="107"/>
      <c r="K108" s="107"/>
      <c r="L108" s="107"/>
      <c r="M108" s="257"/>
      <c r="N108" s="107"/>
      <c r="O108" s="107"/>
      <c r="P108" s="107"/>
      <c r="Q108" s="107"/>
      <c r="V108" s="107"/>
      <c r="W108" s="107"/>
      <c r="X108" s="107"/>
    </row>
    <row r="109" spans="3:24" ht="12" customHeight="1" x14ac:dyDescent="0.3">
      <c r="C109" s="107"/>
      <c r="D109" s="117"/>
      <c r="E109" s="107"/>
      <c r="F109" s="107"/>
      <c r="G109" s="107"/>
      <c r="H109" s="107"/>
      <c r="J109" s="107"/>
      <c r="K109" s="107"/>
      <c r="L109" s="107"/>
      <c r="M109" s="257"/>
      <c r="N109" s="107"/>
      <c r="O109" s="107"/>
      <c r="P109" s="107"/>
      <c r="Q109" s="107"/>
      <c r="V109" s="107"/>
      <c r="W109" s="107"/>
      <c r="X109" s="107"/>
    </row>
    <row r="110" spans="3:24" ht="12" customHeight="1" x14ac:dyDescent="0.3">
      <c r="C110" s="107"/>
      <c r="D110" s="117"/>
      <c r="E110" s="107"/>
      <c r="F110" s="107"/>
      <c r="G110" s="107"/>
      <c r="H110" s="107"/>
      <c r="J110" s="107"/>
      <c r="K110" s="107"/>
      <c r="L110" s="107"/>
      <c r="M110" s="257"/>
      <c r="N110" s="107"/>
      <c r="O110" s="107"/>
      <c r="P110" s="107"/>
      <c r="Q110" s="107"/>
      <c r="V110" s="107"/>
      <c r="W110" s="107"/>
      <c r="X110" s="107"/>
    </row>
    <row r="111" spans="3:24" ht="12" customHeight="1" x14ac:dyDescent="0.3">
      <c r="C111" s="107"/>
      <c r="D111" s="117"/>
      <c r="E111" s="107"/>
      <c r="F111" s="107"/>
      <c r="G111" s="107"/>
      <c r="H111" s="107"/>
      <c r="J111" s="107"/>
      <c r="K111" s="107"/>
      <c r="L111" s="107"/>
      <c r="M111" s="257"/>
      <c r="N111" s="107"/>
      <c r="O111" s="107"/>
      <c r="P111" s="107"/>
      <c r="Q111" s="107"/>
      <c r="V111" s="107"/>
      <c r="W111" s="107"/>
      <c r="X111" s="107"/>
    </row>
    <row r="112" spans="3:24" s="115" customFormat="1" ht="12" customHeight="1" x14ac:dyDescent="0.3">
      <c r="D112" s="117"/>
      <c r="F112" s="107"/>
      <c r="H112" s="107"/>
      <c r="I112" s="107"/>
      <c r="J112" s="107"/>
      <c r="K112" s="107"/>
      <c r="M112" s="264"/>
      <c r="S112" s="107"/>
    </row>
    <row r="113" spans="3:24" s="115" customFormat="1" ht="12" customHeight="1" x14ac:dyDescent="0.3">
      <c r="D113" s="117"/>
      <c r="F113" s="107"/>
      <c r="H113" s="107"/>
      <c r="I113" s="107"/>
      <c r="J113" s="107"/>
      <c r="K113" s="107"/>
      <c r="M113" s="264"/>
      <c r="S113" s="107"/>
    </row>
    <row r="114" spans="3:24" ht="12" customHeight="1" x14ac:dyDescent="0.3">
      <c r="C114" s="107"/>
      <c r="D114" s="117"/>
      <c r="E114" s="115"/>
      <c r="F114" s="107"/>
      <c r="G114" s="115"/>
      <c r="H114" s="107"/>
      <c r="J114" s="107"/>
      <c r="K114" s="107"/>
      <c r="L114" s="107"/>
      <c r="M114" s="257"/>
      <c r="N114" s="107"/>
      <c r="O114" s="107"/>
      <c r="P114" s="107"/>
      <c r="Q114" s="107"/>
      <c r="V114" s="107"/>
      <c r="W114" s="107"/>
      <c r="X114" s="107"/>
    </row>
    <row r="115" spans="3:24" ht="12" customHeight="1" x14ac:dyDescent="0.3">
      <c r="C115" s="107"/>
      <c r="D115" s="117"/>
      <c r="E115" s="115"/>
      <c r="F115" s="107"/>
      <c r="G115" s="115"/>
      <c r="H115" s="107"/>
      <c r="J115" s="107"/>
      <c r="K115" s="107"/>
      <c r="L115" s="107"/>
      <c r="M115" s="257"/>
      <c r="N115" s="107"/>
      <c r="O115" s="107"/>
      <c r="P115" s="107"/>
      <c r="Q115" s="107"/>
      <c r="V115" s="107"/>
      <c r="W115" s="107"/>
      <c r="X115" s="107"/>
    </row>
    <row r="116" spans="3:24" s="115" customFormat="1" ht="12" customHeight="1" x14ac:dyDescent="0.3">
      <c r="D116" s="117"/>
      <c r="F116" s="107"/>
      <c r="H116" s="107"/>
      <c r="I116" s="107"/>
      <c r="J116" s="107"/>
      <c r="K116" s="107"/>
      <c r="M116" s="264"/>
      <c r="S116" s="107"/>
    </row>
    <row r="117" spans="3:24" ht="12" customHeight="1" x14ac:dyDescent="0.3">
      <c r="C117" s="107"/>
      <c r="D117" s="117"/>
      <c r="E117" s="107"/>
      <c r="F117" s="107"/>
      <c r="G117" s="107"/>
      <c r="H117" s="107"/>
      <c r="J117" s="107"/>
      <c r="K117" s="107"/>
      <c r="L117" s="107"/>
      <c r="M117" s="257"/>
      <c r="N117" s="107"/>
      <c r="O117" s="107"/>
      <c r="P117" s="107"/>
      <c r="Q117" s="107"/>
      <c r="V117" s="107"/>
      <c r="W117" s="107"/>
      <c r="X117" s="107"/>
    </row>
    <row r="118" spans="3:24" ht="12" customHeight="1" x14ac:dyDescent="0.3">
      <c r="C118" s="107"/>
      <c r="D118" s="117"/>
      <c r="E118" s="107"/>
      <c r="F118" s="107"/>
      <c r="G118" s="107"/>
      <c r="H118" s="107"/>
      <c r="J118" s="107"/>
      <c r="K118" s="107"/>
      <c r="L118" s="107"/>
      <c r="M118" s="257"/>
      <c r="N118" s="107"/>
      <c r="O118" s="107"/>
      <c r="P118" s="107"/>
      <c r="Q118" s="107"/>
      <c r="V118" s="107"/>
      <c r="W118" s="107"/>
      <c r="X118" s="107"/>
    </row>
    <row r="119" spans="3:24" ht="12" customHeight="1" x14ac:dyDescent="0.3">
      <c r="C119" s="107"/>
      <c r="D119" s="117"/>
      <c r="E119" s="115"/>
      <c r="F119" s="107"/>
      <c r="G119" s="115"/>
      <c r="H119" s="107"/>
      <c r="J119" s="107"/>
      <c r="K119" s="107"/>
      <c r="L119" s="107"/>
      <c r="M119" s="257"/>
      <c r="N119" s="107"/>
      <c r="O119" s="107"/>
      <c r="P119" s="107"/>
      <c r="Q119" s="107"/>
      <c r="V119" s="107"/>
      <c r="W119" s="107"/>
      <c r="X119" s="107"/>
    </row>
    <row r="120" spans="3:24" s="115" customFormat="1" ht="12" customHeight="1" x14ac:dyDescent="0.3">
      <c r="D120" s="117"/>
      <c r="E120" s="107"/>
      <c r="F120" s="107"/>
      <c r="G120" s="107"/>
      <c r="H120" s="107"/>
      <c r="I120" s="107"/>
      <c r="J120" s="107"/>
      <c r="K120" s="107"/>
      <c r="M120" s="264"/>
      <c r="S120" s="107"/>
    </row>
    <row r="121" spans="3:24" ht="12" customHeight="1" x14ac:dyDescent="0.3">
      <c r="C121" s="107"/>
      <c r="D121" s="117"/>
      <c r="E121" s="107"/>
      <c r="F121" s="107"/>
      <c r="G121" s="107"/>
      <c r="H121" s="107"/>
      <c r="J121" s="107"/>
      <c r="K121" s="107"/>
      <c r="L121" s="107"/>
      <c r="M121" s="257"/>
      <c r="N121" s="107"/>
      <c r="O121" s="107"/>
      <c r="P121" s="107"/>
      <c r="Q121" s="107"/>
      <c r="V121" s="107"/>
      <c r="W121" s="107"/>
      <c r="X121" s="107"/>
    </row>
    <row r="122" spans="3:24" ht="12" customHeight="1" x14ac:dyDescent="0.3">
      <c r="C122" s="107"/>
      <c r="D122" s="117"/>
      <c r="E122" s="107"/>
      <c r="F122" s="107"/>
      <c r="G122" s="107"/>
      <c r="H122" s="107"/>
      <c r="J122" s="107"/>
      <c r="K122" s="107"/>
      <c r="L122" s="107"/>
      <c r="M122" s="257"/>
      <c r="N122" s="107"/>
      <c r="O122" s="107"/>
      <c r="P122" s="107"/>
      <c r="Q122" s="107"/>
      <c r="V122" s="107"/>
      <c r="W122" s="107"/>
      <c r="X122" s="107"/>
    </row>
    <row r="123" spans="3:24" ht="12" customHeight="1" x14ac:dyDescent="0.3">
      <c r="C123" s="107"/>
      <c r="D123" s="117"/>
      <c r="E123" s="107"/>
      <c r="F123" s="107"/>
      <c r="G123" s="107"/>
      <c r="H123" s="107"/>
      <c r="J123" s="107"/>
      <c r="K123" s="107"/>
      <c r="L123" s="107"/>
      <c r="M123" s="257"/>
      <c r="N123" s="107"/>
      <c r="O123" s="107"/>
      <c r="P123" s="107"/>
      <c r="Q123" s="107"/>
      <c r="V123" s="107"/>
      <c r="W123" s="107"/>
      <c r="X123" s="107"/>
    </row>
    <row r="124" spans="3:24" s="121" customFormat="1" ht="12" customHeight="1" x14ac:dyDescent="0.3">
      <c r="D124" s="117"/>
      <c r="E124" s="107"/>
      <c r="F124" s="107"/>
      <c r="G124" s="107"/>
      <c r="H124" s="107"/>
      <c r="I124" s="107"/>
      <c r="J124" s="107"/>
      <c r="K124" s="107"/>
      <c r="M124" s="266"/>
      <c r="S124" s="107"/>
    </row>
    <row r="125" spans="3:24" ht="12" customHeight="1" x14ac:dyDescent="0.3">
      <c r="C125" s="107"/>
      <c r="D125" s="117"/>
      <c r="E125" s="107"/>
      <c r="F125" s="107"/>
      <c r="G125" s="107"/>
      <c r="H125" s="107"/>
      <c r="J125" s="107"/>
      <c r="K125" s="107"/>
      <c r="L125" s="107"/>
      <c r="M125" s="257"/>
      <c r="N125" s="107"/>
      <c r="O125" s="107"/>
      <c r="P125" s="107"/>
      <c r="Q125" s="107"/>
      <c r="V125" s="107"/>
      <c r="W125" s="107"/>
      <c r="X125" s="107"/>
    </row>
    <row r="126" spans="3:24" ht="12" customHeight="1" x14ac:dyDescent="0.3">
      <c r="C126" s="107"/>
      <c r="D126" s="117"/>
      <c r="E126" s="115"/>
      <c r="F126" s="107"/>
      <c r="G126" s="115"/>
      <c r="H126" s="107"/>
      <c r="J126" s="107"/>
      <c r="K126" s="107"/>
      <c r="L126" s="107"/>
      <c r="M126" s="257"/>
      <c r="N126" s="107"/>
      <c r="O126" s="107"/>
      <c r="P126" s="107"/>
      <c r="Q126" s="107"/>
      <c r="V126" s="107"/>
      <c r="W126" s="107"/>
      <c r="X126" s="107"/>
    </row>
    <row r="127" spans="3:24" ht="12" customHeight="1" x14ac:dyDescent="0.3">
      <c r="C127" s="107"/>
      <c r="D127" s="117"/>
      <c r="E127" s="107"/>
      <c r="F127" s="107"/>
      <c r="G127" s="107"/>
      <c r="H127" s="107"/>
      <c r="J127" s="107"/>
      <c r="K127" s="107"/>
      <c r="L127" s="107"/>
      <c r="M127" s="257"/>
      <c r="N127" s="107"/>
      <c r="O127" s="107"/>
      <c r="P127" s="107"/>
      <c r="Q127" s="107"/>
      <c r="V127" s="107"/>
      <c r="W127" s="107"/>
      <c r="X127" s="107"/>
    </row>
    <row r="128" spans="3:24" ht="12" customHeight="1" x14ac:dyDescent="0.3">
      <c r="C128" s="107"/>
      <c r="D128" s="117"/>
      <c r="E128" s="107"/>
      <c r="F128" s="107"/>
      <c r="G128" s="107"/>
      <c r="H128" s="107"/>
      <c r="J128" s="107"/>
      <c r="K128" s="107"/>
      <c r="L128" s="107"/>
      <c r="M128" s="257"/>
      <c r="N128" s="107"/>
      <c r="O128" s="107"/>
      <c r="P128" s="107"/>
      <c r="Q128" s="107"/>
      <c r="V128" s="107"/>
      <c r="W128" s="107"/>
      <c r="X128" s="107"/>
    </row>
    <row r="129" spans="3:24" ht="12" customHeight="1" x14ac:dyDescent="0.3">
      <c r="C129" s="107"/>
      <c r="D129" s="117"/>
      <c r="E129" s="107"/>
      <c r="F129" s="107"/>
      <c r="G129" s="107"/>
      <c r="H129" s="107"/>
      <c r="J129" s="107"/>
      <c r="K129" s="107"/>
      <c r="L129" s="107"/>
      <c r="M129" s="257"/>
      <c r="N129" s="107"/>
      <c r="O129" s="107"/>
      <c r="P129" s="107"/>
      <c r="Q129" s="107"/>
      <c r="V129" s="107"/>
      <c r="W129" s="107"/>
      <c r="X129" s="107"/>
    </row>
    <row r="130" spans="3:24" ht="12" customHeight="1" x14ac:dyDescent="0.3">
      <c r="C130" s="107"/>
      <c r="D130" s="117"/>
      <c r="E130" s="107"/>
      <c r="F130" s="107"/>
      <c r="G130" s="107"/>
      <c r="H130" s="107"/>
      <c r="J130" s="107"/>
      <c r="K130" s="107"/>
      <c r="L130" s="107"/>
      <c r="M130" s="257"/>
      <c r="N130" s="107"/>
      <c r="O130" s="107"/>
      <c r="P130" s="107"/>
      <c r="Q130" s="107"/>
      <c r="V130" s="107"/>
      <c r="W130" s="107"/>
      <c r="X130" s="107"/>
    </row>
    <row r="131" spans="3:24" ht="12" customHeight="1" x14ac:dyDescent="0.3">
      <c r="C131" s="107"/>
      <c r="D131" s="117"/>
      <c r="E131" s="107"/>
      <c r="F131" s="107"/>
      <c r="G131" s="107"/>
      <c r="H131" s="107"/>
      <c r="J131" s="107"/>
      <c r="K131" s="107"/>
      <c r="L131" s="107"/>
      <c r="M131" s="257"/>
      <c r="N131" s="107"/>
      <c r="O131" s="107"/>
      <c r="P131" s="107"/>
      <c r="Q131" s="107"/>
      <c r="V131" s="107"/>
      <c r="W131" s="107"/>
      <c r="X131" s="107"/>
    </row>
    <row r="132" spans="3:24" ht="12" customHeight="1" x14ac:dyDescent="0.3">
      <c r="C132" s="107"/>
      <c r="D132" s="117"/>
      <c r="E132" s="107"/>
      <c r="F132" s="107"/>
      <c r="G132" s="107"/>
      <c r="H132" s="107"/>
      <c r="J132" s="107"/>
      <c r="K132" s="107"/>
      <c r="L132" s="107"/>
      <c r="M132" s="257"/>
      <c r="N132" s="107"/>
      <c r="O132" s="107"/>
      <c r="P132" s="107"/>
      <c r="Q132" s="107"/>
      <c r="V132" s="107"/>
      <c r="W132" s="107"/>
      <c r="X132" s="107"/>
    </row>
    <row r="133" spans="3:24" ht="12" customHeight="1" x14ac:dyDescent="0.3">
      <c r="C133" s="107"/>
      <c r="D133" s="117"/>
      <c r="E133" s="107"/>
      <c r="F133" s="107"/>
      <c r="G133" s="107"/>
      <c r="H133" s="107"/>
      <c r="J133" s="107"/>
      <c r="K133" s="107"/>
      <c r="L133" s="107"/>
      <c r="M133" s="257"/>
      <c r="N133" s="107"/>
      <c r="O133" s="107"/>
      <c r="P133" s="107"/>
      <c r="Q133" s="107"/>
      <c r="V133" s="107"/>
      <c r="W133" s="107"/>
      <c r="X133" s="107"/>
    </row>
    <row r="134" spans="3:24" ht="12" customHeight="1" x14ac:dyDescent="0.3">
      <c r="C134" s="107"/>
      <c r="D134" s="117"/>
      <c r="E134" s="107"/>
      <c r="F134" s="107"/>
      <c r="G134" s="107"/>
      <c r="H134" s="107"/>
      <c r="J134" s="107"/>
      <c r="K134" s="107"/>
      <c r="L134" s="107"/>
      <c r="M134" s="257"/>
      <c r="N134" s="107"/>
      <c r="O134" s="107"/>
      <c r="P134" s="107"/>
      <c r="Q134" s="107"/>
      <c r="V134" s="107"/>
      <c r="W134" s="107"/>
      <c r="X134" s="107"/>
    </row>
    <row r="135" spans="3:24" ht="12" customHeight="1" x14ac:dyDescent="0.3">
      <c r="C135" s="107"/>
      <c r="D135" s="117"/>
      <c r="E135" s="107"/>
      <c r="F135" s="107"/>
      <c r="G135" s="107"/>
      <c r="H135" s="107"/>
      <c r="J135" s="107"/>
      <c r="K135" s="107"/>
      <c r="L135" s="107"/>
      <c r="M135" s="257"/>
      <c r="N135" s="107"/>
      <c r="O135" s="107"/>
      <c r="P135" s="107"/>
      <c r="Q135" s="107"/>
      <c r="V135" s="107"/>
      <c r="W135" s="107"/>
      <c r="X135" s="107"/>
    </row>
    <row r="136" spans="3:24" ht="12" customHeight="1" x14ac:dyDescent="0.3">
      <c r="C136" s="107"/>
      <c r="D136" s="117"/>
      <c r="E136" s="107"/>
      <c r="F136" s="107"/>
      <c r="G136" s="107"/>
      <c r="H136" s="107"/>
      <c r="J136" s="107"/>
      <c r="K136" s="107"/>
      <c r="L136" s="107"/>
      <c r="M136" s="257"/>
      <c r="N136" s="107"/>
      <c r="O136" s="107"/>
      <c r="P136" s="107"/>
      <c r="Q136" s="107"/>
      <c r="V136" s="107"/>
      <c r="W136" s="107"/>
      <c r="X136" s="107"/>
    </row>
    <row r="137" spans="3:24" ht="12" customHeight="1" x14ac:dyDescent="0.3">
      <c r="C137" s="107"/>
      <c r="D137" s="117"/>
      <c r="E137" s="107"/>
      <c r="F137" s="107"/>
      <c r="G137" s="107"/>
      <c r="H137" s="107"/>
      <c r="J137" s="107"/>
      <c r="K137" s="107"/>
      <c r="L137" s="107"/>
      <c r="M137" s="257"/>
      <c r="N137" s="107"/>
      <c r="O137" s="107"/>
      <c r="P137" s="107"/>
      <c r="Q137" s="107"/>
      <c r="V137" s="107"/>
      <c r="W137" s="107"/>
      <c r="X137" s="107"/>
    </row>
    <row r="138" spans="3:24" ht="12" customHeight="1" x14ac:dyDescent="0.3">
      <c r="C138" s="107"/>
      <c r="D138" s="117"/>
      <c r="E138" s="107"/>
      <c r="F138" s="107"/>
      <c r="G138" s="107"/>
      <c r="H138" s="107"/>
      <c r="J138" s="107"/>
      <c r="K138" s="107"/>
      <c r="L138" s="107"/>
      <c r="M138" s="257"/>
      <c r="N138" s="107"/>
      <c r="O138" s="107"/>
      <c r="P138" s="107"/>
      <c r="Q138" s="107"/>
      <c r="V138" s="107"/>
      <c r="W138" s="107"/>
      <c r="X138" s="107"/>
    </row>
    <row r="139" spans="3:24" ht="12" customHeight="1" x14ac:dyDescent="0.3">
      <c r="C139" s="107"/>
      <c r="D139" s="117"/>
      <c r="E139" s="107"/>
      <c r="F139" s="107"/>
      <c r="G139" s="107"/>
      <c r="H139" s="107"/>
      <c r="J139" s="107"/>
      <c r="K139" s="107"/>
      <c r="L139" s="107"/>
      <c r="M139" s="257"/>
      <c r="N139" s="107"/>
      <c r="O139" s="107"/>
      <c r="P139" s="107"/>
      <c r="Q139" s="107"/>
      <c r="V139" s="107"/>
      <c r="W139" s="107"/>
      <c r="X139" s="107"/>
    </row>
    <row r="140" spans="3:24" ht="12" customHeight="1" x14ac:dyDescent="0.3">
      <c r="C140" s="107"/>
      <c r="D140" s="117"/>
      <c r="E140" s="107"/>
      <c r="F140" s="107"/>
      <c r="G140" s="107"/>
      <c r="H140" s="107"/>
      <c r="J140" s="107"/>
      <c r="K140" s="107"/>
      <c r="L140" s="107"/>
      <c r="M140" s="257"/>
      <c r="N140" s="107"/>
      <c r="O140" s="107"/>
      <c r="P140" s="107"/>
      <c r="Q140" s="107"/>
      <c r="V140" s="107"/>
      <c r="W140" s="107"/>
      <c r="X140" s="107"/>
    </row>
    <row r="141" spans="3:24" ht="12" customHeight="1" x14ac:dyDescent="0.3">
      <c r="C141" s="107"/>
      <c r="D141" s="117"/>
      <c r="E141" s="107"/>
      <c r="F141" s="107"/>
      <c r="G141" s="107"/>
      <c r="H141" s="107"/>
      <c r="J141" s="107"/>
      <c r="K141" s="107"/>
      <c r="L141" s="107"/>
      <c r="M141" s="257"/>
      <c r="N141" s="107"/>
      <c r="O141" s="107"/>
      <c r="P141" s="107"/>
      <c r="Q141" s="107"/>
      <c r="V141" s="107"/>
      <c r="W141" s="107"/>
      <c r="X141" s="107"/>
    </row>
    <row r="142" spans="3:24" ht="12" customHeight="1" x14ac:dyDescent="0.3">
      <c r="C142" s="107"/>
      <c r="D142" s="117"/>
      <c r="E142" s="107"/>
      <c r="F142" s="107"/>
      <c r="G142" s="107"/>
      <c r="H142" s="107"/>
      <c r="J142" s="107"/>
      <c r="K142" s="107"/>
      <c r="L142" s="107"/>
      <c r="M142" s="257"/>
      <c r="N142" s="107"/>
      <c r="O142" s="107"/>
      <c r="P142" s="107"/>
      <c r="Q142" s="107"/>
      <c r="V142" s="107"/>
      <c r="W142" s="107"/>
      <c r="X142" s="107"/>
    </row>
    <row r="143" spans="3:24" ht="12" customHeight="1" x14ac:dyDescent="0.3">
      <c r="C143" s="107"/>
      <c r="D143" s="117"/>
      <c r="E143" s="107"/>
      <c r="F143" s="107"/>
      <c r="G143" s="107"/>
      <c r="H143" s="107"/>
      <c r="J143" s="107"/>
      <c r="K143" s="107"/>
      <c r="L143" s="107"/>
      <c r="M143" s="257"/>
      <c r="N143" s="107"/>
      <c r="O143" s="107"/>
      <c r="P143" s="107"/>
      <c r="Q143" s="107"/>
      <c r="V143" s="107"/>
      <c r="W143" s="107"/>
      <c r="X143" s="107"/>
    </row>
    <row r="144" spans="3:24" ht="12" customHeight="1" x14ac:dyDescent="0.3">
      <c r="C144" s="107"/>
      <c r="D144" s="117"/>
      <c r="E144" s="107"/>
      <c r="F144" s="107"/>
      <c r="G144" s="107"/>
      <c r="H144" s="107"/>
      <c r="J144" s="107"/>
      <c r="K144" s="107"/>
      <c r="L144" s="107"/>
      <c r="M144" s="257"/>
      <c r="N144" s="107"/>
      <c r="O144" s="107"/>
      <c r="P144" s="107"/>
      <c r="Q144" s="107"/>
      <c r="V144" s="107"/>
      <c r="W144" s="107"/>
      <c r="X144" s="107"/>
    </row>
    <row r="145" spans="3:24" ht="12" customHeight="1" x14ac:dyDescent="0.3">
      <c r="C145" s="107"/>
      <c r="D145" s="117"/>
      <c r="E145" s="107"/>
      <c r="F145" s="107"/>
      <c r="G145" s="107"/>
      <c r="H145" s="107"/>
      <c r="J145" s="107"/>
      <c r="K145" s="107"/>
      <c r="L145" s="107"/>
      <c r="M145" s="257"/>
      <c r="N145" s="107"/>
      <c r="O145" s="107"/>
      <c r="P145" s="107"/>
      <c r="Q145" s="107"/>
      <c r="V145" s="107"/>
      <c r="W145" s="107"/>
      <c r="X145" s="107"/>
    </row>
    <row r="146" spans="3:24" ht="12" customHeight="1" x14ac:dyDescent="0.3">
      <c r="C146" s="107"/>
      <c r="D146" s="117"/>
      <c r="E146" s="107"/>
      <c r="F146" s="107"/>
      <c r="G146" s="107"/>
      <c r="H146" s="107"/>
      <c r="J146" s="107"/>
      <c r="K146" s="107"/>
      <c r="L146" s="107"/>
      <c r="M146" s="257"/>
      <c r="N146" s="107"/>
      <c r="O146" s="107"/>
      <c r="P146" s="107"/>
      <c r="Q146" s="107"/>
      <c r="V146" s="107"/>
      <c r="W146" s="107"/>
      <c r="X146" s="107"/>
    </row>
    <row r="147" spans="3:24" ht="12" customHeight="1" x14ac:dyDescent="0.3">
      <c r="C147" s="107"/>
      <c r="D147" s="117"/>
      <c r="E147" s="107"/>
      <c r="F147" s="107"/>
      <c r="G147" s="107"/>
      <c r="H147" s="107"/>
      <c r="J147" s="107"/>
      <c r="K147" s="107"/>
      <c r="L147" s="107"/>
      <c r="M147" s="257"/>
      <c r="N147" s="107"/>
      <c r="O147" s="107"/>
      <c r="P147" s="107"/>
      <c r="Q147" s="107"/>
      <c r="V147" s="107"/>
      <c r="W147" s="107"/>
      <c r="X147" s="107"/>
    </row>
    <row r="148" spans="3:24" ht="12" customHeight="1" x14ac:dyDescent="0.3">
      <c r="C148" s="107"/>
      <c r="D148" s="117"/>
      <c r="E148" s="107"/>
      <c r="F148" s="107"/>
      <c r="G148" s="107"/>
      <c r="H148" s="107"/>
      <c r="J148" s="107"/>
      <c r="K148" s="107"/>
      <c r="L148" s="107"/>
      <c r="M148" s="257"/>
      <c r="N148" s="107"/>
      <c r="O148" s="107"/>
      <c r="P148" s="107"/>
      <c r="Q148" s="107"/>
      <c r="V148" s="107"/>
      <c r="W148" s="107"/>
      <c r="X148" s="107"/>
    </row>
    <row r="149" spans="3:24" ht="12" customHeight="1" x14ac:dyDescent="0.3">
      <c r="C149" s="107"/>
      <c r="D149" s="117"/>
      <c r="E149" s="107"/>
      <c r="F149" s="107"/>
      <c r="G149" s="107"/>
      <c r="H149" s="107"/>
      <c r="J149" s="107"/>
      <c r="K149" s="107"/>
      <c r="L149" s="107"/>
      <c r="M149" s="257"/>
      <c r="N149" s="107"/>
      <c r="O149" s="107"/>
      <c r="P149" s="107"/>
      <c r="Q149" s="107"/>
      <c r="V149" s="107"/>
      <c r="W149" s="107"/>
      <c r="X149" s="107"/>
    </row>
    <row r="150" spans="3:24" ht="12" customHeight="1" x14ac:dyDescent="0.3">
      <c r="C150" s="107"/>
      <c r="D150" s="117"/>
      <c r="E150" s="107"/>
      <c r="F150" s="107"/>
      <c r="G150" s="107"/>
      <c r="H150" s="107"/>
      <c r="J150" s="107"/>
      <c r="K150" s="107"/>
      <c r="L150" s="107"/>
      <c r="M150" s="257"/>
      <c r="N150" s="107"/>
      <c r="O150" s="107"/>
      <c r="P150" s="107"/>
      <c r="Q150" s="107"/>
      <c r="V150" s="107"/>
      <c r="W150" s="107"/>
      <c r="X150" s="107"/>
    </row>
    <row r="151" spans="3:24" ht="12" customHeight="1" x14ac:dyDescent="0.3">
      <c r="C151" s="107"/>
      <c r="D151" s="117"/>
      <c r="E151" s="107"/>
      <c r="F151" s="107"/>
      <c r="G151" s="107"/>
      <c r="H151" s="107"/>
      <c r="J151" s="107"/>
      <c r="K151" s="107"/>
      <c r="L151" s="107"/>
      <c r="M151" s="257"/>
      <c r="N151" s="107"/>
      <c r="O151" s="107"/>
      <c r="P151" s="107"/>
      <c r="Q151" s="107"/>
      <c r="V151" s="107"/>
      <c r="W151" s="107"/>
      <c r="X151" s="107"/>
    </row>
    <row r="152" spans="3:24" ht="12" customHeight="1" x14ac:dyDescent="0.3">
      <c r="C152" s="107"/>
      <c r="D152" s="117"/>
      <c r="E152" s="107"/>
      <c r="F152" s="107"/>
      <c r="G152" s="107"/>
      <c r="H152" s="107"/>
      <c r="J152" s="107"/>
      <c r="K152" s="107"/>
      <c r="L152" s="107"/>
      <c r="M152" s="257"/>
      <c r="N152" s="107"/>
      <c r="O152" s="107"/>
      <c r="P152" s="107"/>
      <c r="Q152" s="107"/>
      <c r="V152" s="107"/>
      <c r="W152" s="107"/>
      <c r="X152" s="107"/>
    </row>
    <row r="153" spans="3:24" ht="12" customHeight="1" x14ac:dyDescent="0.3">
      <c r="C153" s="107"/>
      <c r="D153" s="117"/>
      <c r="E153" s="107"/>
      <c r="F153" s="107"/>
      <c r="G153" s="107"/>
      <c r="H153" s="107"/>
      <c r="J153" s="107"/>
      <c r="K153" s="107"/>
      <c r="L153" s="107"/>
      <c r="M153" s="257"/>
      <c r="N153" s="107"/>
      <c r="O153" s="107"/>
      <c r="P153" s="107"/>
      <c r="Q153" s="107"/>
      <c r="V153" s="107"/>
      <c r="W153" s="107"/>
      <c r="X153" s="107"/>
    </row>
    <row r="154" spans="3:24" ht="12" customHeight="1" x14ac:dyDescent="0.3">
      <c r="C154" s="107"/>
      <c r="D154" s="117"/>
      <c r="E154" s="107"/>
      <c r="F154" s="107"/>
      <c r="G154" s="107"/>
      <c r="H154" s="107"/>
      <c r="J154" s="107"/>
      <c r="K154" s="107"/>
      <c r="L154" s="107"/>
      <c r="M154" s="257"/>
      <c r="N154" s="107"/>
      <c r="O154" s="107"/>
      <c r="P154" s="107"/>
      <c r="Q154" s="107"/>
      <c r="V154" s="107"/>
      <c r="W154" s="107"/>
      <c r="X154" s="107"/>
    </row>
    <row r="155" spans="3:24" ht="12" customHeight="1" x14ac:dyDescent="0.3">
      <c r="C155" s="107"/>
      <c r="D155" s="117"/>
      <c r="E155" s="107"/>
      <c r="F155" s="107"/>
      <c r="G155" s="107"/>
      <c r="H155" s="107"/>
      <c r="J155" s="107"/>
      <c r="K155" s="107"/>
      <c r="L155" s="107"/>
      <c r="M155" s="257"/>
      <c r="N155" s="107"/>
      <c r="O155" s="107"/>
      <c r="P155" s="107"/>
      <c r="Q155" s="107"/>
      <c r="V155" s="107"/>
      <c r="W155" s="107"/>
      <c r="X155" s="107"/>
    </row>
    <row r="156" spans="3:24" ht="12" customHeight="1" x14ac:dyDescent="0.3">
      <c r="C156" s="107"/>
      <c r="D156" s="117"/>
      <c r="E156" s="107"/>
      <c r="F156" s="107"/>
      <c r="G156" s="107"/>
      <c r="H156" s="107"/>
      <c r="J156" s="107"/>
      <c r="K156" s="107"/>
      <c r="L156" s="107"/>
      <c r="M156" s="257"/>
      <c r="N156" s="107"/>
      <c r="O156" s="107"/>
      <c r="P156" s="107"/>
      <c r="Q156" s="107"/>
      <c r="V156" s="107"/>
      <c r="W156" s="107"/>
      <c r="X156" s="107"/>
    </row>
    <row r="157" spans="3:24" ht="12" customHeight="1" x14ac:dyDescent="0.3">
      <c r="C157" s="107"/>
      <c r="D157" s="117"/>
      <c r="E157" s="107"/>
      <c r="F157" s="107"/>
      <c r="G157" s="107"/>
      <c r="H157" s="107"/>
      <c r="J157" s="107"/>
      <c r="K157" s="107"/>
      <c r="L157" s="107"/>
      <c r="M157" s="257"/>
      <c r="N157" s="107"/>
      <c r="O157" s="107"/>
      <c r="P157" s="107"/>
      <c r="Q157" s="107"/>
      <c r="V157" s="107"/>
      <c r="W157" s="107"/>
      <c r="X157" s="107"/>
    </row>
    <row r="158" spans="3:24" ht="12" customHeight="1" x14ac:dyDescent="0.3">
      <c r="C158" s="107"/>
      <c r="D158" s="117"/>
      <c r="E158" s="107"/>
      <c r="F158" s="107"/>
      <c r="G158" s="107"/>
      <c r="H158" s="107"/>
      <c r="J158" s="107"/>
      <c r="K158" s="107"/>
      <c r="L158" s="107"/>
      <c r="M158" s="257"/>
      <c r="N158" s="107"/>
      <c r="O158" s="107"/>
      <c r="P158" s="107"/>
      <c r="Q158" s="107"/>
      <c r="V158" s="107"/>
      <c r="W158" s="107"/>
      <c r="X158" s="107"/>
    </row>
    <row r="159" spans="3:24" ht="12" customHeight="1" x14ac:dyDescent="0.3">
      <c r="C159" s="107"/>
      <c r="D159" s="117"/>
      <c r="E159" s="107"/>
      <c r="F159" s="107"/>
      <c r="G159" s="107"/>
      <c r="H159" s="107"/>
      <c r="J159" s="107"/>
      <c r="K159" s="107"/>
      <c r="L159" s="107"/>
      <c r="M159" s="257"/>
      <c r="N159" s="107"/>
      <c r="O159" s="107"/>
      <c r="P159" s="107"/>
      <c r="Q159" s="107"/>
      <c r="V159" s="107"/>
      <c r="W159" s="107"/>
      <c r="X159" s="107"/>
    </row>
    <row r="160" spans="3:24" ht="12" customHeight="1" x14ac:dyDescent="0.3">
      <c r="C160" s="107"/>
      <c r="D160" s="117"/>
      <c r="E160" s="107"/>
      <c r="F160" s="107"/>
      <c r="G160" s="107"/>
      <c r="H160" s="107"/>
      <c r="J160" s="107"/>
      <c r="K160" s="107"/>
      <c r="L160" s="107"/>
      <c r="M160" s="257"/>
      <c r="N160" s="107"/>
      <c r="O160" s="107"/>
      <c r="P160" s="107"/>
      <c r="Q160" s="107"/>
      <c r="V160" s="107"/>
      <c r="W160" s="107"/>
      <c r="X160" s="107"/>
    </row>
    <row r="161" spans="3:24" ht="12" customHeight="1" x14ac:dyDescent="0.3">
      <c r="C161" s="107"/>
      <c r="D161" s="117"/>
      <c r="E161" s="107"/>
      <c r="F161" s="107"/>
      <c r="G161" s="107"/>
      <c r="H161" s="107"/>
      <c r="J161" s="107"/>
      <c r="K161" s="107"/>
      <c r="L161" s="107"/>
      <c r="M161" s="257"/>
      <c r="N161" s="107"/>
      <c r="O161" s="107"/>
      <c r="P161" s="107"/>
      <c r="Q161" s="107"/>
      <c r="V161" s="107"/>
      <c r="W161" s="107"/>
      <c r="X161" s="107"/>
    </row>
    <row r="162" spans="3:24" ht="12" customHeight="1" x14ac:dyDescent="0.3">
      <c r="C162" s="107"/>
      <c r="D162" s="117"/>
      <c r="E162" s="107"/>
      <c r="F162" s="107"/>
      <c r="G162" s="107"/>
      <c r="H162" s="107"/>
      <c r="J162" s="107"/>
      <c r="K162" s="107"/>
      <c r="L162" s="107"/>
      <c r="M162" s="257"/>
      <c r="N162" s="107"/>
      <c r="O162" s="107"/>
      <c r="P162" s="107"/>
      <c r="Q162" s="107"/>
      <c r="V162" s="107"/>
      <c r="W162" s="107"/>
      <c r="X162" s="107"/>
    </row>
    <row r="163" spans="3:24" ht="12" customHeight="1" x14ac:dyDescent="0.3">
      <c r="C163" s="107"/>
      <c r="D163" s="117"/>
      <c r="E163" s="107"/>
      <c r="F163" s="107"/>
      <c r="G163" s="107"/>
      <c r="H163" s="107"/>
      <c r="J163" s="107"/>
      <c r="K163" s="107"/>
      <c r="L163" s="107"/>
      <c r="M163" s="257"/>
      <c r="N163" s="107"/>
      <c r="O163" s="107"/>
      <c r="P163" s="107"/>
      <c r="Q163" s="107"/>
      <c r="V163" s="107"/>
      <c r="W163" s="107"/>
      <c r="X163" s="107"/>
    </row>
    <row r="164" spans="3:24" ht="12" customHeight="1" x14ac:dyDescent="0.3">
      <c r="C164" s="107"/>
      <c r="D164" s="117"/>
      <c r="E164" s="107"/>
      <c r="F164" s="107"/>
      <c r="G164" s="107"/>
      <c r="H164" s="107"/>
      <c r="J164" s="107"/>
      <c r="K164" s="107"/>
      <c r="L164" s="107"/>
      <c r="M164" s="257"/>
      <c r="N164" s="107"/>
      <c r="O164" s="107"/>
      <c r="P164" s="107"/>
      <c r="Q164" s="107"/>
      <c r="V164" s="107"/>
      <c r="W164" s="107"/>
      <c r="X164" s="107"/>
    </row>
    <row r="165" spans="3:24" ht="12" customHeight="1" x14ac:dyDescent="0.3">
      <c r="C165" s="107"/>
      <c r="D165" s="117"/>
      <c r="E165" s="107"/>
      <c r="F165" s="107"/>
      <c r="G165" s="107"/>
      <c r="H165" s="107"/>
      <c r="J165" s="107"/>
      <c r="K165" s="107"/>
      <c r="L165" s="107"/>
      <c r="M165" s="257"/>
      <c r="N165" s="107"/>
      <c r="O165" s="107"/>
      <c r="P165" s="107"/>
      <c r="Q165" s="107"/>
      <c r="V165" s="107"/>
      <c r="W165" s="107"/>
      <c r="X165" s="107"/>
    </row>
    <row r="166" spans="3:24" ht="12" customHeight="1" x14ac:dyDescent="0.3">
      <c r="C166" s="107"/>
      <c r="D166" s="117"/>
      <c r="E166" s="107"/>
      <c r="F166" s="107"/>
      <c r="G166" s="107"/>
      <c r="H166" s="107"/>
      <c r="J166" s="107"/>
      <c r="K166" s="107"/>
      <c r="L166" s="107"/>
      <c r="M166" s="257"/>
      <c r="N166" s="107"/>
      <c r="O166" s="107"/>
      <c r="P166" s="107"/>
      <c r="Q166" s="107"/>
      <c r="V166" s="107"/>
      <c r="W166" s="107"/>
      <c r="X166" s="107"/>
    </row>
    <row r="167" spans="3:24" ht="12" customHeight="1" x14ac:dyDescent="0.3">
      <c r="C167" s="107"/>
      <c r="D167" s="117"/>
      <c r="E167" s="107"/>
      <c r="F167" s="107"/>
      <c r="G167" s="107"/>
      <c r="H167" s="107"/>
      <c r="J167" s="107"/>
      <c r="K167" s="107"/>
      <c r="L167" s="107"/>
      <c r="M167" s="257"/>
      <c r="N167" s="107"/>
      <c r="O167" s="107"/>
      <c r="P167" s="107"/>
      <c r="Q167" s="107"/>
      <c r="V167" s="107"/>
      <c r="W167" s="107"/>
      <c r="X167" s="107"/>
    </row>
    <row r="168" spans="3:24" ht="12" customHeight="1" x14ac:dyDescent="0.3">
      <c r="C168" s="107"/>
      <c r="D168" s="117"/>
      <c r="E168" s="107"/>
      <c r="F168" s="107"/>
      <c r="G168" s="107"/>
      <c r="H168" s="107"/>
      <c r="J168" s="107"/>
      <c r="K168" s="107"/>
      <c r="L168" s="107"/>
      <c r="M168" s="257"/>
      <c r="N168" s="107"/>
      <c r="O168" s="107"/>
      <c r="P168" s="107"/>
      <c r="Q168" s="107"/>
      <c r="V168" s="107"/>
      <c r="W168" s="107"/>
      <c r="X168" s="107"/>
    </row>
    <row r="169" spans="3:24" ht="12" customHeight="1" x14ac:dyDescent="0.3">
      <c r="C169" s="107"/>
      <c r="D169" s="117"/>
      <c r="E169" s="107"/>
      <c r="F169" s="107"/>
      <c r="G169" s="107"/>
      <c r="H169" s="107"/>
      <c r="J169" s="107"/>
      <c r="K169" s="107"/>
      <c r="L169" s="107"/>
      <c r="M169" s="257"/>
      <c r="N169" s="107"/>
      <c r="O169" s="107"/>
      <c r="P169" s="107"/>
      <c r="Q169" s="107"/>
      <c r="V169" s="107"/>
      <c r="W169" s="107"/>
      <c r="X169" s="107"/>
    </row>
    <row r="170" spans="3:24" ht="12" customHeight="1" x14ac:dyDescent="0.3">
      <c r="C170" s="107"/>
      <c r="D170" s="117"/>
      <c r="E170" s="107"/>
      <c r="F170" s="107"/>
      <c r="G170" s="107"/>
      <c r="H170" s="107"/>
      <c r="J170" s="107"/>
      <c r="K170" s="107"/>
      <c r="L170" s="107"/>
      <c r="M170" s="257"/>
      <c r="N170" s="107"/>
      <c r="O170" s="107"/>
      <c r="P170" s="107"/>
      <c r="Q170" s="107"/>
      <c r="V170" s="107"/>
      <c r="W170" s="107"/>
      <c r="X170" s="107"/>
    </row>
    <row r="171" spans="3:24" ht="12" customHeight="1" x14ac:dyDescent="0.3">
      <c r="C171" s="107"/>
      <c r="D171" s="117"/>
      <c r="E171" s="107"/>
      <c r="F171" s="107"/>
      <c r="G171" s="107"/>
      <c r="H171" s="107"/>
      <c r="J171" s="107"/>
      <c r="K171" s="107"/>
      <c r="L171" s="107"/>
      <c r="M171" s="257"/>
      <c r="N171" s="107"/>
      <c r="O171" s="107"/>
      <c r="P171" s="107"/>
      <c r="Q171" s="107"/>
      <c r="V171" s="107"/>
      <c r="W171" s="107"/>
      <c r="X171" s="107"/>
    </row>
    <row r="172" spans="3:24" ht="12" customHeight="1" x14ac:dyDescent="0.3">
      <c r="C172" s="107"/>
      <c r="D172" s="117"/>
      <c r="E172" s="107"/>
      <c r="F172" s="107"/>
      <c r="G172" s="107"/>
      <c r="H172" s="107"/>
      <c r="J172" s="107"/>
      <c r="K172" s="107"/>
      <c r="L172" s="107"/>
      <c r="M172" s="257"/>
      <c r="N172" s="107"/>
      <c r="O172" s="107"/>
      <c r="P172" s="107"/>
      <c r="Q172" s="107"/>
      <c r="V172" s="107"/>
      <c r="W172" s="107"/>
      <c r="X172" s="107"/>
    </row>
    <row r="173" spans="3:24" ht="12" customHeight="1" x14ac:dyDescent="0.3">
      <c r="C173" s="107"/>
      <c r="D173" s="117"/>
      <c r="E173" s="107"/>
      <c r="F173" s="107"/>
      <c r="G173" s="107"/>
      <c r="H173" s="107"/>
      <c r="J173" s="107"/>
      <c r="K173" s="107"/>
      <c r="L173" s="107"/>
      <c r="M173" s="257"/>
      <c r="N173" s="107"/>
      <c r="O173" s="107"/>
      <c r="P173" s="107"/>
      <c r="Q173" s="107"/>
      <c r="V173" s="107"/>
      <c r="W173" s="107"/>
      <c r="X173" s="107"/>
    </row>
    <row r="174" spans="3:24" ht="12" customHeight="1" x14ac:dyDescent="0.3">
      <c r="C174" s="107"/>
      <c r="D174" s="117"/>
      <c r="E174" s="107"/>
      <c r="F174" s="107"/>
      <c r="G174" s="107"/>
      <c r="H174" s="107"/>
      <c r="J174" s="107"/>
      <c r="K174" s="107"/>
      <c r="L174" s="107"/>
      <c r="M174" s="257"/>
      <c r="N174" s="107"/>
      <c r="O174" s="107"/>
      <c r="P174" s="107"/>
      <c r="Q174" s="107"/>
      <c r="V174" s="107"/>
      <c r="W174" s="107"/>
      <c r="X174" s="107"/>
    </row>
    <row r="175" spans="3:24" ht="12" customHeight="1" x14ac:dyDescent="0.3">
      <c r="C175" s="107"/>
      <c r="D175" s="117"/>
      <c r="E175" s="107"/>
      <c r="F175" s="107"/>
      <c r="G175" s="107"/>
      <c r="H175" s="107"/>
      <c r="J175" s="107"/>
      <c r="K175" s="107"/>
      <c r="L175" s="107"/>
      <c r="M175" s="257"/>
      <c r="N175" s="107"/>
      <c r="O175" s="107"/>
      <c r="P175" s="107"/>
      <c r="Q175" s="107"/>
      <c r="V175" s="107"/>
      <c r="W175" s="107"/>
      <c r="X175" s="107"/>
    </row>
    <row r="176" spans="3:24" ht="12" customHeight="1" x14ac:dyDescent="0.3">
      <c r="C176" s="107"/>
      <c r="D176" s="117"/>
      <c r="E176" s="107"/>
      <c r="F176" s="107"/>
      <c r="G176" s="107"/>
      <c r="H176" s="107"/>
      <c r="J176" s="107"/>
      <c r="K176" s="107"/>
      <c r="L176" s="107"/>
      <c r="M176" s="257"/>
      <c r="N176" s="107"/>
      <c r="O176" s="107"/>
      <c r="P176" s="107"/>
      <c r="Q176" s="107"/>
      <c r="V176" s="107"/>
      <c r="W176" s="107"/>
      <c r="X176" s="107"/>
    </row>
    <row r="177" spans="3:24" ht="12" customHeight="1" x14ac:dyDescent="0.3">
      <c r="C177" s="107"/>
      <c r="D177" s="117"/>
      <c r="E177" s="107"/>
      <c r="F177" s="107"/>
      <c r="G177" s="107"/>
      <c r="H177" s="107"/>
      <c r="J177" s="107"/>
      <c r="K177" s="107"/>
      <c r="L177" s="107"/>
      <c r="M177" s="257"/>
      <c r="N177" s="107"/>
      <c r="O177" s="107"/>
      <c r="P177" s="107"/>
      <c r="Q177" s="107"/>
      <c r="V177" s="107"/>
      <c r="W177" s="107"/>
      <c r="X177" s="107"/>
    </row>
    <row r="178" spans="3:24" ht="12" customHeight="1" x14ac:dyDescent="0.3">
      <c r="C178" s="107"/>
      <c r="D178" s="117"/>
      <c r="E178" s="107"/>
      <c r="F178" s="107"/>
      <c r="G178" s="107"/>
      <c r="H178" s="107"/>
      <c r="J178" s="107"/>
      <c r="K178" s="107"/>
      <c r="L178" s="107"/>
      <c r="M178" s="257"/>
      <c r="N178" s="107"/>
      <c r="O178" s="107"/>
      <c r="P178" s="107"/>
      <c r="Q178" s="107"/>
      <c r="V178" s="107"/>
      <c r="W178" s="107"/>
      <c r="X178" s="107"/>
    </row>
    <row r="179" spans="3:24" ht="12" customHeight="1" x14ac:dyDescent="0.3">
      <c r="C179" s="107"/>
      <c r="D179" s="117"/>
      <c r="E179" s="107"/>
      <c r="F179" s="107"/>
      <c r="G179" s="107"/>
      <c r="H179" s="107"/>
      <c r="J179" s="107"/>
      <c r="K179" s="107"/>
      <c r="L179" s="107"/>
      <c r="M179" s="257"/>
      <c r="N179" s="107"/>
      <c r="O179" s="107"/>
      <c r="P179" s="107"/>
      <c r="Q179" s="107"/>
      <c r="V179" s="107"/>
      <c r="W179" s="107"/>
      <c r="X179" s="107"/>
    </row>
    <row r="180" spans="3:24" ht="12" customHeight="1" x14ac:dyDescent="0.3">
      <c r="C180" s="107"/>
      <c r="D180" s="117"/>
      <c r="E180" s="107"/>
      <c r="F180" s="107"/>
      <c r="G180" s="107"/>
      <c r="H180" s="107"/>
      <c r="J180" s="107"/>
      <c r="K180" s="107"/>
      <c r="L180" s="107"/>
      <c r="M180" s="257"/>
      <c r="N180" s="107"/>
      <c r="O180" s="107"/>
      <c r="P180" s="107"/>
      <c r="Q180" s="107"/>
      <c r="V180" s="107"/>
      <c r="W180" s="107"/>
      <c r="X180" s="107"/>
    </row>
    <row r="181" spans="3:24" ht="12" customHeight="1" x14ac:dyDescent="0.3">
      <c r="C181" s="107"/>
      <c r="D181" s="117"/>
      <c r="E181" s="107"/>
      <c r="F181" s="107"/>
      <c r="G181" s="107"/>
      <c r="H181" s="107"/>
      <c r="J181" s="107"/>
      <c r="K181" s="107"/>
      <c r="L181" s="107"/>
      <c r="M181" s="257"/>
      <c r="N181" s="107"/>
      <c r="O181" s="107"/>
      <c r="P181" s="107"/>
      <c r="Q181" s="107"/>
      <c r="V181" s="107"/>
      <c r="W181" s="107"/>
      <c r="X181" s="107"/>
    </row>
    <row r="182" spans="3:24" ht="12" customHeight="1" x14ac:dyDescent="0.3">
      <c r="C182" s="107"/>
      <c r="D182" s="117"/>
      <c r="E182" s="107"/>
      <c r="F182" s="107"/>
      <c r="G182" s="107"/>
      <c r="H182" s="107"/>
      <c r="J182" s="107"/>
      <c r="K182" s="107"/>
      <c r="L182" s="107"/>
      <c r="M182" s="257"/>
      <c r="N182" s="107"/>
      <c r="O182" s="107"/>
      <c r="P182" s="107"/>
      <c r="Q182" s="107"/>
      <c r="V182" s="107"/>
      <c r="W182" s="107"/>
      <c r="X182" s="107"/>
    </row>
    <row r="183" spans="3:24" ht="12" customHeight="1" x14ac:dyDescent="0.3">
      <c r="C183" s="107"/>
      <c r="D183" s="117"/>
      <c r="E183" s="107"/>
      <c r="F183" s="107"/>
      <c r="G183" s="107"/>
      <c r="H183" s="107"/>
      <c r="J183" s="107"/>
      <c r="K183" s="107"/>
      <c r="L183" s="107"/>
      <c r="M183" s="257"/>
      <c r="N183" s="107"/>
      <c r="O183" s="107"/>
      <c r="P183" s="107"/>
      <c r="Q183" s="107"/>
      <c r="V183" s="107"/>
      <c r="W183" s="107"/>
      <c r="X183" s="107"/>
    </row>
    <row r="184" spans="3:24" ht="12" customHeight="1" x14ac:dyDescent="0.3">
      <c r="C184" s="107"/>
      <c r="D184" s="117"/>
      <c r="E184" s="107"/>
      <c r="F184" s="107"/>
      <c r="G184" s="107"/>
      <c r="H184" s="107"/>
      <c r="J184" s="107"/>
      <c r="K184" s="107"/>
      <c r="L184" s="107"/>
      <c r="M184" s="257"/>
      <c r="N184" s="107"/>
      <c r="O184" s="107"/>
      <c r="P184" s="107"/>
      <c r="Q184" s="107"/>
      <c r="V184" s="107"/>
      <c r="W184" s="107"/>
      <c r="X184" s="107"/>
    </row>
    <row r="185" spans="3:24" ht="12" customHeight="1" x14ac:dyDescent="0.3">
      <c r="C185" s="107"/>
      <c r="D185" s="117"/>
      <c r="E185" s="107"/>
      <c r="F185" s="107"/>
      <c r="G185" s="107"/>
      <c r="H185" s="107"/>
      <c r="J185" s="107"/>
      <c r="K185" s="107"/>
      <c r="L185" s="107"/>
      <c r="M185" s="257"/>
      <c r="N185" s="107"/>
      <c r="O185" s="107"/>
      <c r="P185" s="107"/>
      <c r="Q185" s="107"/>
      <c r="V185" s="107"/>
      <c r="W185" s="107"/>
      <c r="X185" s="107"/>
    </row>
    <row r="186" spans="3:24" ht="12" customHeight="1" x14ac:dyDescent="0.3">
      <c r="C186" s="107"/>
      <c r="D186" s="117"/>
      <c r="E186" s="107"/>
      <c r="F186" s="107"/>
      <c r="G186" s="107"/>
      <c r="H186" s="107"/>
      <c r="J186" s="107"/>
      <c r="K186" s="107"/>
      <c r="L186" s="107"/>
      <c r="M186" s="257"/>
      <c r="N186" s="107"/>
      <c r="O186" s="107"/>
      <c r="P186" s="107"/>
      <c r="Q186" s="107"/>
      <c r="V186" s="107"/>
      <c r="W186" s="107"/>
      <c r="X186" s="107"/>
    </row>
    <row r="187" spans="3:24" ht="12" customHeight="1" x14ac:dyDescent="0.3">
      <c r="C187" s="107"/>
      <c r="D187" s="117"/>
      <c r="E187" s="107"/>
      <c r="F187" s="107"/>
      <c r="G187" s="107"/>
      <c r="H187" s="107"/>
      <c r="J187" s="107"/>
      <c r="K187" s="107"/>
      <c r="L187" s="107"/>
      <c r="M187" s="257"/>
      <c r="N187" s="107"/>
      <c r="O187" s="107"/>
      <c r="P187" s="107"/>
      <c r="Q187" s="107"/>
      <c r="V187" s="107"/>
      <c r="W187" s="107"/>
      <c r="X187" s="107"/>
    </row>
    <row r="188" spans="3:24" ht="12" customHeight="1" x14ac:dyDescent="0.3">
      <c r="C188" s="107"/>
      <c r="D188" s="117"/>
      <c r="E188" s="107"/>
      <c r="F188" s="107"/>
      <c r="G188" s="107"/>
      <c r="H188" s="107"/>
      <c r="J188" s="107"/>
      <c r="K188" s="107"/>
      <c r="L188" s="107"/>
      <c r="M188" s="257"/>
      <c r="N188" s="107"/>
      <c r="O188" s="107"/>
      <c r="P188" s="107"/>
      <c r="Q188" s="107"/>
      <c r="V188" s="107"/>
      <c r="W188" s="107"/>
      <c r="X188" s="107"/>
    </row>
    <row r="189" spans="3:24" ht="12" customHeight="1" x14ac:dyDescent="0.3">
      <c r="C189" s="107"/>
      <c r="D189" s="117"/>
      <c r="E189" s="107"/>
      <c r="F189" s="107"/>
      <c r="G189" s="107"/>
      <c r="H189" s="107"/>
      <c r="J189" s="107"/>
      <c r="K189" s="107"/>
      <c r="L189" s="107"/>
      <c r="M189" s="257"/>
      <c r="N189" s="107"/>
      <c r="O189" s="107"/>
      <c r="P189" s="107"/>
      <c r="Q189" s="107"/>
      <c r="V189" s="107"/>
      <c r="W189" s="107"/>
      <c r="X189" s="107"/>
    </row>
    <row r="190" spans="3:24" ht="12" customHeight="1" x14ac:dyDescent="0.3">
      <c r="C190" s="107"/>
      <c r="D190" s="117"/>
      <c r="E190" s="107"/>
      <c r="F190" s="107"/>
      <c r="G190" s="107"/>
      <c r="H190" s="107"/>
      <c r="J190" s="107"/>
      <c r="K190" s="107"/>
      <c r="L190" s="107"/>
      <c r="M190" s="257"/>
      <c r="N190" s="107"/>
      <c r="O190" s="107"/>
      <c r="P190" s="107"/>
      <c r="Q190" s="107"/>
      <c r="V190" s="107"/>
      <c r="W190" s="107"/>
      <c r="X190" s="107"/>
    </row>
    <row r="191" spans="3:24" ht="12" customHeight="1" x14ac:dyDescent="0.3">
      <c r="C191" s="107"/>
      <c r="D191" s="117"/>
      <c r="E191" s="107"/>
      <c r="F191" s="107"/>
      <c r="G191" s="107"/>
      <c r="H191" s="107"/>
      <c r="J191" s="107"/>
      <c r="K191" s="107"/>
      <c r="L191" s="107"/>
      <c r="M191" s="257"/>
      <c r="N191" s="107"/>
      <c r="O191" s="107"/>
      <c r="P191" s="107"/>
      <c r="Q191" s="107"/>
      <c r="V191" s="107"/>
      <c r="W191" s="107"/>
      <c r="X191" s="107"/>
    </row>
    <row r="192" spans="3:24" ht="12" customHeight="1" x14ac:dyDescent="0.3">
      <c r="C192" s="107"/>
      <c r="D192" s="117"/>
      <c r="E192" s="107"/>
      <c r="F192" s="107"/>
      <c r="G192" s="107"/>
      <c r="H192" s="107"/>
      <c r="J192" s="107"/>
      <c r="K192" s="107"/>
      <c r="L192" s="107"/>
      <c r="M192" s="257"/>
      <c r="N192" s="107"/>
      <c r="O192" s="107"/>
      <c r="P192" s="107"/>
      <c r="Q192" s="107"/>
      <c r="V192" s="107"/>
      <c r="W192" s="107"/>
      <c r="X192" s="107"/>
    </row>
    <row r="193" spans="3:24" ht="12" customHeight="1" x14ac:dyDescent="0.3">
      <c r="C193" s="107"/>
      <c r="D193" s="117"/>
      <c r="E193" s="107"/>
      <c r="F193" s="107"/>
      <c r="G193" s="107"/>
      <c r="H193" s="107"/>
      <c r="J193" s="107"/>
      <c r="K193" s="107"/>
      <c r="L193" s="107"/>
      <c r="M193" s="257"/>
      <c r="N193" s="107"/>
      <c r="O193" s="107"/>
      <c r="P193" s="107"/>
      <c r="Q193" s="107"/>
      <c r="V193" s="107"/>
      <c r="W193" s="107"/>
      <c r="X193" s="107"/>
    </row>
    <row r="194" spans="3:24" ht="12" customHeight="1" x14ac:dyDescent="0.3">
      <c r="C194" s="107"/>
      <c r="D194" s="117"/>
      <c r="E194" s="107"/>
      <c r="F194" s="107"/>
      <c r="G194" s="107"/>
      <c r="H194" s="107"/>
      <c r="J194" s="107"/>
      <c r="K194" s="107"/>
      <c r="L194" s="107"/>
      <c r="M194" s="257"/>
      <c r="N194" s="107"/>
      <c r="O194" s="107"/>
      <c r="P194" s="107"/>
      <c r="Q194" s="107"/>
      <c r="V194" s="107"/>
      <c r="W194" s="107"/>
      <c r="X194" s="107"/>
    </row>
    <row r="195" spans="3:24" ht="12" customHeight="1" x14ac:dyDescent="0.3">
      <c r="C195" s="107"/>
      <c r="D195" s="117"/>
      <c r="E195" s="107"/>
      <c r="F195" s="107"/>
      <c r="G195" s="107"/>
      <c r="H195" s="107"/>
      <c r="J195" s="107"/>
      <c r="K195" s="107"/>
      <c r="L195" s="107"/>
      <c r="M195" s="257"/>
      <c r="N195" s="107"/>
      <c r="O195" s="107"/>
      <c r="P195" s="107"/>
      <c r="Q195" s="107"/>
      <c r="V195" s="107"/>
      <c r="W195" s="107"/>
      <c r="X195" s="107"/>
    </row>
    <row r="196" spans="3:24" ht="12" customHeight="1" x14ac:dyDescent="0.3">
      <c r="C196" s="107"/>
      <c r="D196" s="117"/>
      <c r="E196" s="107"/>
      <c r="F196" s="107"/>
      <c r="G196" s="107"/>
      <c r="H196" s="107"/>
      <c r="J196" s="107"/>
      <c r="K196" s="107"/>
      <c r="L196" s="107"/>
      <c r="M196" s="257"/>
      <c r="N196" s="107"/>
      <c r="O196" s="107"/>
      <c r="P196" s="107"/>
      <c r="Q196" s="107"/>
      <c r="V196" s="107"/>
      <c r="W196" s="107"/>
      <c r="X196" s="107"/>
    </row>
    <row r="197" spans="3:24" ht="12" customHeight="1" x14ac:dyDescent="0.3">
      <c r="C197" s="107"/>
      <c r="D197" s="117"/>
      <c r="E197" s="107"/>
      <c r="F197" s="107"/>
      <c r="G197" s="107"/>
      <c r="H197" s="107"/>
      <c r="J197" s="107"/>
      <c r="K197" s="107"/>
      <c r="L197" s="107"/>
      <c r="M197" s="257"/>
      <c r="N197" s="107"/>
      <c r="O197" s="107"/>
      <c r="P197" s="107"/>
      <c r="Q197" s="107"/>
      <c r="V197" s="107"/>
      <c r="W197" s="107"/>
      <c r="X197" s="107"/>
    </row>
    <row r="198" spans="3:24" ht="12" customHeight="1" x14ac:dyDescent="0.3">
      <c r="C198" s="107"/>
      <c r="D198" s="117"/>
      <c r="E198" s="107"/>
      <c r="F198" s="107"/>
      <c r="G198" s="107"/>
      <c r="H198" s="107"/>
      <c r="J198" s="107"/>
      <c r="K198" s="107"/>
      <c r="L198" s="107"/>
      <c r="M198" s="257"/>
      <c r="N198" s="107"/>
      <c r="O198" s="107"/>
      <c r="P198" s="107"/>
      <c r="Q198" s="107"/>
      <c r="V198" s="107"/>
      <c r="W198" s="107"/>
      <c r="X198" s="107"/>
    </row>
    <row r="199" spans="3:24" ht="12" customHeight="1" x14ac:dyDescent="0.3">
      <c r="C199" s="107"/>
      <c r="D199" s="117"/>
      <c r="E199" s="107"/>
      <c r="F199" s="107"/>
      <c r="G199" s="107"/>
      <c r="H199" s="107"/>
      <c r="J199" s="107"/>
      <c r="K199" s="107"/>
      <c r="L199" s="107"/>
      <c r="M199" s="257"/>
      <c r="N199" s="107"/>
      <c r="O199" s="107"/>
      <c r="P199" s="107"/>
      <c r="Q199" s="107"/>
      <c r="V199" s="107"/>
      <c r="W199" s="107"/>
      <c r="X199" s="107"/>
    </row>
    <row r="200" spans="3:24" ht="12" customHeight="1" x14ac:dyDescent="0.3">
      <c r="C200" s="107"/>
      <c r="D200" s="117"/>
      <c r="E200" s="107"/>
      <c r="F200" s="107"/>
      <c r="G200" s="107"/>
      <c r="H200" s="107"/>
      <c r="J200" s="107"/>
      <c r="K200" s="107"/>
      <c r="L200" s="107"/>
      <c r="M200" s="257"/>
      <c r="N200" s="107"/>
      <c r="O200" s="107"/>
      <c r="P200" s="107"/>
      <c r="Q200" s="107"/>
      <c r="V200" s="107"/>
      <c r="W200" s="107"/>
      <c r="X200" s="107"/>
    </row>
    <row r="201" spans="3:24" ht="12" customHeight="1" x14ac:dyDescent="0.3">
      <c r="C201" s="107"/>
      <c r="D201" s="117"/>
      <c r="E201" s="107"/>
      <c r="F201" s="107"/>
      <c r="G201" s="107"/>
      <c r="H201" s="107"/>
      <c r="J201" s="107"/>
      <c r="K201" s="107"/>
      <c r="L201" s="107"/>
      <c r="M201" s="257"/>
      <c r="N201" s="107"/>
      <c r="O201" s="107"/>
      <c r="P201" s="107"/>
      <c r="Q201" s="107"/>
      <c r="V201" s="107"/>
      <c r="W201" s="107"/>
      <c r="X201" s="107"/>
    </row>
    <row r="202" spans="3:24" ht="12" customHeight="1" x14ac:dyDescent="0.3">
      <c r="C202" s="107"/>
      <c r="D202" s="117"/>
      <c r="E202" s="107"/>
      <c r="F202" s="107"/>
      <c r="G202" s="107"/>
      <c r="H202" s="107"/>
      <c r="J202" s="107"/>
      <c r="K202" s="107"/>
      <c r="L202" s="107"/>
      <c r="M202" s="257"/>
      <c r="N202" s="107"/>
      <c r="O202" s="107"/>
      <c r="P202" s="107"/>
      <c r="Q202" s="107"/>
      <c r="V202" s="107"/>
      <c r="W202" s="107"/>
      <c r="X202" s="107"/>
    </row>
    <row r="203" spans="3:24" ht="12" customHeight="1" x14ac:dyDescent="0.3">
      <c r="C203" s="107"/>
      <c r="D203" s="117"/>
      <c r="E203" s="107"/>
      <c r="F203" s="107"/>
      <c r="G203" s="107"/>
      <c r="H203" s="107"/>
      <c r="J203" s="107"/>
      <c r="K203" s="107"/>
      <c r="L203" s="107"/>
      <c r="M203" s="257"/>
      <c r="N203" s="107"/>
      <c r="O203" s="107"/>
      <c r="P203" s="107"/>
      <c r="Q203" s="107"/>
      <c r="V203" s="107"/>
      <c r="W203" s="107"/>
      <c r="X203" s="107"/>
    </row>
    <row r="204" spans="3:24" ht="12" customHeight="1" x14ac:dyDescent="0.3">
      <c r="C204" s="107"/>
      <c r="D204" s="117"/>
      <c r="E204" s="107"/>
      <c r="F204" s="107"/>
      <c r="G204" s="107"/>
      <c r="H204" s="107"/>
      <c r="J204" s="107"/>
      <c r="K204" s="107"/>
      <c r="L204" s="107"/>
      <c r="M204" s="257"/>
      <c r="N204" s="107"/>
      <c r="O204" s="107"/>
      <c r="P204" s="107"/>
      <c r="Q204" s="107"/>
      <c r="V204" s="107"/>
      <c r="W204" s="107"/>
      <c r="X204" s="107"/>
    </row>
    <row r="205" spans="3:24" ht="12" customHeight="1" x14ac:dyDescent="0.3">
      <c r="C205" s="107"/>
      <c r="D205" s="117"/>
      <c r="E205" s="107"/>
      <c r="F205" s="107"/>
      <c r="G205" s="107"/>
      <c r="H205" s="107"/>
      <c r="J205" s="107"/>
      <c r="K205" s="107"/>
      <c r="L205" s="107"/>
      <c r="M205" s="257"/>
      <c r="N205" s="107"/>
      <c r="O205" s="107"/>
      <c r="P205" s="107"/>
      <c r="Q205" s="107"/>
      <c r="V205" s="107"/>
      <c r="W205" s="107"/>
      <c r="X205" s="107"/>
    </row>
    <row r="206" spans="3:24" ht="12" customHeight="1" x14ac:dyDescent="0.3">
      <c r="C206" s="107"/>
      <c r="D206" s="117"/>
      <c r="E206" s="107"/>
      <c r="F206" s="107"/>
      <c r="G206" s="107"/>
      <c r="H206" s="107"/>
      <c r="J206" s="107"/>
      <c r="K206" s="107"/>
      <c r="L206" s="107"/>
      <c r="M206" s="257"/>
      <c r="N206" s="107"/>
      <c r="O206" s="107"/>
      <c r="P206" s="107"/>
      <c r="Q206" s="107"/>
      <c r="V206" s="107"/>
      <c r="W206" s="107"/>
      <c r="X206" s="107"/>
    </row>
    <row r="207" spans="3:24" ht="12" customHeight="1" x14ac:dyDescent="0.3">
      <c r="C207" s="107"/>
      <c r="D207" s="117"/>
      <c r="E207" s="107"/>
      <c r="F207" s="107"/>
      <c r="G207" s="107"/>
      <c r="H207" s="107"/>
      <c r="J207" s="107"/>
      <c r="K207" s="107"/>
      <c r="L207" s="107"/>
      <c r="M207" s="257"/>
      <c r="N207" s="107"/>
      <c r="O207" s="107"/>
      <c r="P207" s="107"/>
      <c r="Q207" s="107"/>
      <c r="V207" s="107"/>
      <c r="W207" s="107"/>
      <c r="X207" s="107"/>
    </row>
    <row r="208" spans="3:24" ht="12" customHeight="1" x14ac:dyDescent="0.3">
      <c r="C208" s="107"/>
      <c r="D208" s="117"/>
      <c r="E208" s="107"/>
      <c r="F208" s="107"/>
      <c r="G208" s="107"/>
      <c r="H208" s="107"/>
      <c r="J208" s="107"/>
      <c r="K208" s="107"/>
      <c r="L208" s="107"/>
      <c r="M208" s="257"/>
      <c r="N208" s="107"/>
      <c r="O208" s="107"/>
      <c r="P208" s="107"/>
      <c r="Q208" s="107"/>
      <c r="V208" s="107"/>
      <c r="W208" s="107"/>
      <c r="X208" s="107"/>
    </row>
    <row r="209" spans="3:24" ht="12" customHeight="1" x14ac:dyDescent="0.3">
      <c r="C209" s="107"/>
      <c r="D209" s="117"/>
      <c r="E209" s="107"/>
      <c r="F209" s="107"/>
      <c r="G209" s="107"/>
      <c r="H209" s="107"/>
      <c r="J209" s="107"/>
      <c r="K209" s="107"/>
      <c r="L209" s="107"/>
      <c r="M209" s="257"/>
      <c r="N209" s="107"/>
      <c r="O209" s="107"/>
      <c r="P209" s="107"/>
      <c r="Q209" s="107"/>
      <c r="V209" s="107"/>
      <c r="W209" s="107"/>
      <c r="X209" s="107"/>
    </row>
    <row r="210" spans="3:24" ht="12" customHeight="1" x14ac:dyDescent="0.3">
      <c r="C210" s="107"/>
      <c r="D210" s="117"/>
      <c r="E210" s="107"/>
      <c r="F210" s="107"/>
      <c r="G210" s="107"/>
      <c r="H210" s="107"/>
      <c r="J210" s="107"/>
      <c r="K210" s="107"/>
      <c r="L210" s="107"/>
      <c r="M210" s="257"/>
      <c r="N210" s="107"/>
      <c r="O210" s="107"/>
      <c r="P210" s="107"/>
      <c r="Q210" s="107"/>
      <c r="V210" s="107"/>
      <c r="W210" s="107"/>
      <c r="X210" s="107"/>
    </row>
    <row r="211" spans="3:24" ht="12" customHeight="1" x14ac:dyDescent="0.3">
      <c r="C211" s="107"/>
      <c r="D211" s="117"/>
      <c r="E211" s="107"/>
      <c r="F211" s="107"/>
      <c r="G211" s="107"/>
      <c r="H211" s="107"/>
      <c r="J211" s="107"/>
      <c r="K211" s="107"/>
      <c r="L211" s="107"/>
      <c r="M211" s="257"/>
      <c r="N211" s="107"/>
      <c r="O211" s="107"/>
      <c r="P211" s="107"/>
      <c r="Q211" s="107"/>
      <c r="V211" s="107"/>
      <c r="W211" s="107"/>
      <c r="X211" s="107"/>
    </row>
    <row r="212" spans="3:24" ht="12" customHeight="1" x14ac:dyDescent="0.3">
      <c r="C212" s="107"/>
      <c r="D212" s="117"/>
      <c r="E212" s="107"/>
      <c r="F212" s="107"/>
      <c r="G212" s="107"/>
      <c r="H212" s="107"/>
      <c r="J212" s="107"/>
      <c r="K212" s="107"/>
      <c r="L212" s="107"/>
      <c r="M212" s="257"/>
      <c r="N212" s="107"/>
      <c r="O212" s="107"/>
      <c r="P212" s="107"/>
      <c r="Q212" s="107"/>
      <c r="V212" s="107"/>
      <c r="W212" s="107"/>
      <c r="X212" s="107"/>
    </row>
    <row r="213" spans="3:24" ht="12" customHeight="1" x14ac:dyDescent="0.3">
      <c r="C213" s="107"/>
      <c r="D213" s="117"/>
      <c r="E213" s="107"/>
      <c r="F213" s="107"/>
      <c r="G213" s="107"/>
      <c r="H213" s="107"/>
      <c r="J213" s="107"/>
      <c r="K213" s="107"/>
      <c r="L213" s="107"/>
      <c r="M213" s="257"/>
      <c r="N213" s="107"/>
      <c r="O213" s="107"/>
      <c r="P213" s="107"/>
      <c r="Q213" s="107"/>
      <c r="V213" s="107"/>
      <c r="W213" s="107"/>
      <c r="X213" s="107"/>
    </row>
    <row r="214" spans="3:24" ht="12" customHeight="1" x14ac:dyDescent="0.3">
      <c r="C214" s="107"/>
      <c r="D214" s="117"/>
      <c r="E214" s="107"/>
      <c r="F214" s="107"/>
      <c r="G214" s="107"/>
      <c r="H214" s="107"/>
      <c r="J214" s="107"/>
      <c r="K214" s="107"/>
      <c r="L214" s="107"/>
      <c r="M214" s="257"/>
      <c r="N214" s="107"/>
      <c r="O214" s="107"/>
      <c r="P214" s="107"/>
      <c r="Q214" s="107"/>
      <c r="V214" s="107"/>
      <c r="W214" s="107"/>
      <c r="X214" s="107"/>
    </row>
    <row r="215" spans="3:24" ht="12" customHeight="1" x14ac:dyDescent="0.3">
      <c r="C215" s="107"/>
      <c r="D215" s="117"/>
      <c r="E215" s="107"/>
      <c r="F215" s="107"/>
      <c r="G215" s="107"/>
      <c r="H215" s="107"/>
      <c r="J215" s="107"/>
      <c r="K215" s="107"/>
      <c r="L215" s="107"/>
      <c r="M215" s="257"/>
      <c r="N215" s="107"/>
      <c r="O215" s="107"/>
      <c r="P215" s="107"/>
      <c r="Q215" s="107"/>
      <c r="V215" s="107"/>
      <c r="W215" s="107"/>
      <c r="X215" s="107"/>
    </row>
    <row r="216" spans="3:24" ht="12" customHeight="1" x14ac:dyDescent="0.3">
      <c r="C216" s="107"/>
      <c r="D216" s="117"/>
      <c r="E216" s="107"/>
      <c r="F216" s="107"/>
      <c r="G216" s="107"/>
      <c r="H216" s="107"/>
      <c r="J216" s="107"/>
      <c r="K216" s="107"/>
      <c r="L216" s="107"/>
      <c r="M216" s="257"/>
      <c r="N216" s="107"/>
      <c r="O216" s="107"/>
      <c r="P216" s="107"/>
      <c r="Q216" s="107"/>
      <c r="V216" s="107"/>
      <c r="W216" s="107"/>
      <c r="X216" s="107"/>
    </row>
    <row r="217" spans="3:24" ht="12" customHeight="1" x14ac:dyDescent="0.3">
      <c r="C217" s="107"/>
      <c r="D217" s="117"/>
      <c r="E217" s="107"/>
      <c r="F217" s="107"/>
      <c r="G217" s="107"/>
      <c r="H217" s="107"/>
      <c r="J217" s="107"/>
      <c r="K217" s="107"/>
      <c r="L217" s="107"/>
      <c r="M217" s="257"/>
      <c r="N217" s="107"/>
      <c r="O217" s="107"/>
      <c r="P217" s="107"/>
      <c r="Q217" s="107"/>
      <c r="V217" s="107"/>
      <c r="W217" s="107"/>
      <c r="X217" s="107"/>
    </row>
    <row r="218" spans="3:24" ht="12" customHeight="1" x14ac:dyDescent="0.3">
      <c r="C218" s="107"/>
      <c r="D218" s="117"/>
      <c r="E218" s="107"/>
      <c r="F218" s="107"/>
      <c r="G218" s="107"/>
      <c r="H218" s="107"/>
      <c r="J218" s="107"/>
      <c r="K218" s="107"/>
      <c r="L218" s="107"/>
      <c r="M218" s="257"/>
      <c r="N218" s="107"/>
      <c r="O218" s="107"/>
      <c r="P218" s="107"/>
      <c r="Q218" s="107"/>
      <c r="V218" s="107"/>
      <c r="W218" s="107"/>
      <c r="X218" s="107"/>
    </row>
    <row r="219" spans="3:24" ht="12" customHeight="1" x14ac:dyDescent="0.3">
      <c r="C219" s="107"/>
      <c r="D219" s="117"/>
      <c r="E219" s="107"/>
      <c r="F219" s="107"/>
      <c r="G219" s="107"/>
      <c r="H219" s="107"/>
      <c r="J219" s="107"/>
      <c r="K219" s="107"/>
      <c r="L219" s="107"/>
      <c r="M219" s="257"/>
      <c r="N219" s="107"/>
      <c r="O219" s="107"/>
      <c r="P219" s="107"/>
      <c r="Q219" s="107"/>
      <c r="V219" s="107"/>
      <c r="W219" s="107"/>
      <c r="X219" s="107"/>
    </row>
    <row r="220" spans="3:24" ht="12" customHeight="1" x14ac:dyDescent="0.3">
      <c r="C220" s="107"/>
      <c r="D220" s="117"/>
      <c r="E220" s="107"/>
      <c r="F220" s="107"/>
      <c r="G220" s="107"/>
      <c r="H220" s="107"/>
      <c r="J220" s="107"/>
      <c r="K220" s="107"/>
      <c r="L220" s="107"/>
      <c r="M220" s="257"/>
      <c r="N220" s="107"/>
      <c r="O220" s="107"/>
      <c r="P220" s="107"/>
      <c r="Q220" s="107"/>
      <c r="V220" s="107"/>
      <c r="W220" s="107"/>
      <c r="X220" s="107"/>
    </row>
    <row r="221" spans="3:24" ht="12" customHeight="1" x14ac:dyDescent="0.3">
      <c r="C221" s="107"/>
      <c r="D221" s="117"/>
      <c r="E221" s="107"/>
      <c r="F221" s="107"/>
      <c r="G221" s="107"/>
      <c r="H221" s="107"/>
      <c r="J221" s="107"/>
      <c r="K221" s="107"/>
      <c r="L221" s="107"/>
      <c r="M221" s="257"/>
      <c r="N221" s="107"/>
      <c r="O221" s="107"/>
      <c r="P221" s="107"/>
      <c r="Q221" s="107"/>
      <c r="V221" s="107"/>
      <c r="W221" s="107"/>
      <c r="X221" s="107"/>
    </row>
    <row r="222" spans="3:24" ht="12" customHeight="1" x14ac:dyDescent="0.3">
      <c r="C222" s="107"/>
      <c r="D222" s="117"/>
      <c r="E222" s="107"/>
      <c r="F222" s="107"/>
      <c r="G222" s="107"/>
      <c r="H222" s="107"/>
      <c r="J222" s="107"/>
      <c r="K222" s="107"/>
      <c r="L222" s="107"/>
      <c r="M222" s="257"/>
      <c r="N222" s="107"/>
      <c r="O222" s="107"/>
      <c r="P222" s="107"/>
      <c r="Q222" s="107"/>
      <c r="V222" s="107"/>
      <c r="W222" s="107"/>
      <c r="X222" s="107"/>
    </row>
    <row r="223" spans="3:24" ht="12" customHeight="1" x14ac:dyDescent="0.3">
      <c r="C223" s="107"/>
      <c r="D223" s="117"/>
      <c r="E223" s="107"/>
      <c r="F223" s="107"/>
      <c r="G223" s="107"/>
      <c r="H223" s="107"/>
      <c r="J223" s="107"/>
      <c r="K223" s="107"/>
      <c r="L223" s="107"/>
      <c r="M223" s="257"/>
      <c r="N223" s="107"/>
      <c r="O223" s="107"/>
      <c r="P223" s="107"/>
      <c r="Q223" s="107"/>
      <c r="V223" s="107"/>
      <c r="W223" s="107"/>
      <c r="X223" s="107"/>
    </row>
    <row r="224" spans="3:24" ht="12" customHeight="1" x14ac:dyDescent="0.3">
      <c r="C224" s="107"/>
      <c r="D224" s="117"/>
      <c r="E224" s="107"/>
      <c r="F224" s="107"/>
      <c r="G224" s="107"/>
      <c r="H224" s="107"/>
      <c r="J224" s="107"/>
      <c r="K224" s="107"/>
      <c r="L224" s="107"/>
      <c r="M224" s="257"/>
      <c r="N224" s="107"/>
      <c r="O224" s="107"/>
      <c r="P224" s="107"/>
      <c r="Q224" s="107"/>
      <c r="V224" s="107"/>
      <c r="W224" s="107"/>
      <c r="X224" s="107"/>
    </row>
    <row r="225" spans="3:24" ht="12" customHeight="1" x14ac:dyDescent="0.3">
      <c r="C225" s="107"/>
      <c r="D225" s="117"/>
      <c r="E225" s="107"/>
      <c r="F225" s="107"/>
      <c r="G225" s="107"/>
      <c r="H225" s="107"/>
      <c r="J225" s="107"/>
      <c r="K225" s="107"/>
      <c r="L225" s="107"/>
      <c r="M225" s="257"/>
      <c r="N225" s="107"/>
      <c r="O225" s="107"/>
      <c r="P225" s="107"/>
      <c r="Q225" s="107"/>
      <c r="V225" s="107"/>
      <c r="W225" s="107"/>
      <c r="X225" s="107"/>
    </row>
    <row r="226" spans="3:24" ht="12" customHeight="1" x14ac:dyDescent="0.3">
      <c r="C226" s="107"/>
      <c r="D226" s="117"/>
      <c r="E226" s="107"/>
      <c r="F226" s="107"/>
      <c r="G226" s="107"/>
      <c r="H226" s="107"/>
      <c r="J226" s="107"/>
      <c r="K226" s="107"/>
      <c r="L226" s="107"/>
      <c r="M226" s="257"/>
      <c r="N226" s="107"/>
      <c r="O226" s="107"/>
      <c r="P226" s="107"/>
      <c r="Q226" s="107"/>
      <c r="V226" s="107"/>
      <c r="W226" s="107"/>
      <c r="X226" s="107"/>
    </row>
    <row r="227" spans="3:24" ht="12" customHeight="1" x14ac:dyDescent="0.3">
      <c r="C227" s="107"/>
      <c r="D227" s="117"/>
      <c r="E227" s="107"/>
      <c r="F227" s="107"/>
      <c r="G227" s="107"/>
      <c r="H227" s="107"/>
      <c r="J227" s="107"/>
      <c r="K227" s="107"/>
      <c r="L227" s="107"/>
      <c r="M227" s="257"/>
      <c r="N227" s="107"/>
      <c r="O227" s="107"/>
      <c r="P227" s="107"/>
      <c r="Q227" s="107"/>
      <c r="V227" s="107"/>
      <c r="W227" s="107"/>
      <c r="X227" s="107"/>
    </row>
    <row r="228" spans="3:24" ht="12" customHeight="1" x14ac:dyDescent="0.3">
      <c r="C228" s="107"/>
      <c r="D228" s="117"/>
      <c r="E228" s="107"/>
      <c r="F228" s="107"/>
      <c r="G228" s="107"/>
      <c r="H228" s="107"/>
      <c r="J228" s="107"/>
      <c r="K228" s="107"/>
      <c r="L228" s="107"/>
      <c r="M228" s="257"/>
      <c r="N228" s="107"/>
      <c r="O228" s="107"/>
      <c r="P228" s="107"/>
      <c r="Q228" s="107"/>
      <c r="V228" s="107"/>
      <c r="W228" s="107"/>
      <c r="X228" s="107"/>
    </row>
    <row r="229" spans="3:24" ht="12" customHeight="1" x14ac:dyDescent="0.3">
      <c r="C229" s="107"/>
      <c r="D229" s="117"/>
      <c r="E229" s="107"/>
      <c r="F229" s="107"/>
      <c r="G229" s="107"/>
      <c r="H229" s="107"/>
      <c r="J229" s="107"/>
      <c r="K229" s="107"/>
      <c r="L229" s="107"/>
      <c r="M229" s="257"/>
      <c r="N229" s="107"/>
      <c r="O229" s="107"/>
      <c r="P229" s="107"/>
      <c r="Q229" s="107"/>
      <c r="V229" s="107"/>
      <c r="W229" s="107"/>
      <c r="X229" s="107"/>
    </row>
    <row r="230" spans="3:24" ht="12" customHeight="1" x14ac:dyDescent="0.3">
      <c r="C230" s="107"/>
      <c r="D230" s="117"/>
      <c r="E230" s="107"/>
      <c r="F230" s="107"/>
      <c r="G230" s="107"/>
      <c r="H230" s="107"/>
      <c r="J230" s="107"/>
      <c r="K230" s="107"/>
      <c r="L230" s="107"/>
      <c r="M230" s="257"/>
      <c r="N230" s="107"/>
      <c r="O230" s="107"/>
      <c r="P230" s="107"/>
      <c r="Q230" s="107"/>
      <c r="V230" s="107"/>
      <c r="W230" s="107"/>
      <c r="X230" s="107"/>
    </row>
    <row r="231" spans="3:24" ht="12" customHeight="1" x14ac:dyDescent="0.3">
      <c r="C231" s="107"/>
      <c r="D231" s="117"/>
      <c r="E231" s="107"/>
      <c r="F231" s="107"/>
      <c r="G231" s="107"/>
      <c r="H231" s="107"/>
      <c r="J231" s="107"/>
      <c r="K231" s="107"/>
      <c r="L231" s="107"/>
      <c r="M231" s="257"/>
      <c r="N231" s="107"/>
      <c r="O231" s="107"/>
      <c r="P231" s="107"/>
      <c r="Q231" s="107"/>
      <c r="V231" s="107"/>
      <c r="W231" s="107"/>
      <c r="X231" s="107"/>
    </row>
    <row r="232" spans="3:24" ht="12" customHeight="1" x14ac:dyDescent="0.3">
      <c r="C232" s="107"/>
      <c r="D232" s="117"/>
      <c r="E232" s="107"/>
      <c r="F232" s="107"/>
      <c r="G232" s="107"/>
      <c r="H232" s="107"/>
      <c r="J232" s="107"/>
      <c r="K232" s="107"/>
      <c r="L232" s="107"/>
      <c r="M232" s="257"/>
      <c r="N232" s="107"/>
      <c r="O232" s="107"/>
      <c r="P232" s="107"/>
      <c r="Q232" s="107"/>
      <c r="V232" s="107"/>
      <c r="W232" s="107"/>
      <c r="X232" s="107"/>
    </row>
    <row r="233" spans="3:24" ht="12" customHeight="1" x14ac:dyDescent="0.3">
      <c r="C233" s="107"/>
      <c r="D233" s="117"/>
      <c r="E233" s="107"/>
      <c r="F233" s="107"/>
      <c r="G233" s="107"/>
      <c r="H233" s="107"/>
      <c r="J233" s="107"/>
      <c r="K233" s="107"/>
      <c r="L233" s="107"/>
      <c r="M233" s="257"/>
      <c r="N233" s="107"/>
      <c r="O233" s="107"/>
      <c r="P233" s="107"/>
      <c r="Q233" s="107"/>
      <c r="V233" s="107"/>
      <c r="W233" s="107"/>
      <c r="X233" s="107"/>
    </row>
    <row r="234" spans="3:24" ht="12" customHeight="1" x14ac:dyDescent="0.3">
      <c r="C234" s="107"/>
      <c r="D234" s="117"/>
      <c r="E234" s="107"/>
      <c r="F234" s="107"/>
      <c r="G234" s="107"/>
      <c r="H234" s="107"/>
      <c r="J234" s="107"/>
      <c r="K234" s="107"/>
      <c r="L234" s="107"/>
      <c r="M234" s="257"/>
      <c r="N234" s="107"/>
      <c r="O234" s="107"/>
      <c r="P234" s="107"/>
      <c r="Q234" s="107"/>
      <c r="V234" s="107"/>
      <c r="W234" s="107"/>
      <c r="X234" s="107"/>
    </row>
    <row r="235" spans="3:24" ht="12" customHeight="1" x14ac:dyDescent="0.3">
      <c r="C235" s="107"/>
      <c r="D235" s="117"/>
      <c r="E235" s="107"/>
      <c r="F235" s="107"/>
      <c r="G235" s="107"/>
      <c r="H235" s="107"/>
      <c r="J235" s="107"/>
      <c r="K235" s="107"/>
      <c r="L235" s="107"/>
      <c r="M235" s="257"/>
      <c r="N235" s="107"/>
      <c r="O235" s="107"/>
      <c r="P235" s="107"/>
      <c r="Q235" s="107"/>
      <c r="V235" s="107"/>
      <c r="W235" s="107"/>
      <c r="X235" s="107"/>
    </row>
    <row r="236" spans="3:24" ht="12" customHeight="1" x14ac:dyDescent="0.3">
      <c r="C236" s="107"/>
      <c r="D236" s="117"/>
      <c r="E236" s="107"/>
      <c r="F236" s="107"/>
      <c r="G236" s="107"/>
      <c r="H236" s="107"/>
      <c r="J236" s="107"/>
      <c r="K236" s="107"/>
      <c r="L236" s="107"/>
      <c r="M236" s="257"/>
      <c r="N236" s="107"/>
      <c r="O236" s="107"/>
      <c r="P236" s="107"/>
      <c r="Q236" s="107"/>
      <c r="V236" s="107"/>
      <c r="W236" s="107"/>
      <c r="X236" s="107"/>
    </row>
    <row r="237" spans="3:24" ht="12" customHeight="1" x14ac:dyDescent="0.3">
      <c r="C237" s="107"/>
      <c r="D237" s="117"/>
      <c r="E237" s="107"/>
      <c r="F237" s="107"/>
      <c r="G237" s="107"/>
      <c r="H237" s="107"/>
      <c r="J237" s="107"/>
      <c r="K237" s="107"/>
      <c r="L237" s="107"/>
      <c r="M237" s="257"/>
      <c r="N237" s="107"/>
      <c r="O237" s="107"/>
      <c r="P237" s="107"/>
      <c r="Q237" s="107"/>
      <c r="V237" s="107"/>
      <c r="W237" s="107"/>
      <c r="X237" s="107"/>
    </row>
    <row r="238" spans="3:24" ht="12" customHeight="1" x14ac:dyDescent="0.3">
      <c r="C238" s="107"/>
      <c r="D238" s="117"/>
      <c r="E238" s="107"/>
      <c r="F238" s="107"/>
      <c r="G238" s="107"/>
      <c r="H238" s="107"/>
      <c r="J238" s="107"/>
      <c r="K238" s="107"/>
      <c r="L238" s="107"/>
      <c r="M238" s="257"/>
      <c r="N238" s="107"/>
      <c r="O238" s="107"/>
      <c r="P238" s="107"/>
      <c r="Q238" s="107"/>
      <c r="V238" s="107"/>
      <c r="W238" s="107"/>
      <c r="X238" s="107"/>
    </row>
    <row r="239" spans="3:24" ht="12" customHeight="1" x14ac:dyDescent="0.3">
      <c r="C239" s="107"/>
      <c r="D239" s="117"/>
      <c r="E239" s="107"/>
      <c r="F239" s="107"/>
      <c r="G239" s="107"/>
      <c r="H239" s="107"/>
      <c r="J239" s="107"/>
      <c r="K239" s="107"/>
      <c r="L239" s="107"/>
      <c r="M239" s="257"/>
      <c r="N239" s="107"/>
      <c r="O239" s="107"/>
      <c r="P239" s="107"/>
      <c r="Q239" s="107"/>
      <c r="V239" s="107"/>
      <c r="W239" s="107"/>
      <c r="X239" s="107"/>
    </row>
    <row r="240" spans="3:24" ht="12" customHeight="1" x14ac:dyDescent="0.3">
      <c r="C240" s="107"/>
      <c r="D240" s="117"/>
      <c r="E240" s="107"/>
      <c r="F240" s="107"/>
      <c r="G240" s="107"/>
      <c r="H240" s="107"/>
      <c r="J240" s="107"/>
      <c r="K240" s="107"/>
      <c r="L240" s="107"/>
      <c r="M240" s="257"/>
      <c r="N240" s="107"/>
      <c r="O240" s="107"/>
      <c r="P240" s="107"/>
      <c r="Q240" s="107"/>
      <c r="V240" s="107"/>
      <c r="W240" s="107"/>
      <c r="X240" s="107"/>
    </row>
    <row r="241" spans="3:24" ht="12" customHeight="1" x14ac:dyDescent="0.3">
      <c r="C241" s="107"/>
      <c r="D241" s="117"/>
      <c r="E241" s="107"/>
      <c r="F241" s="107"/>
      <c r="G241" s="107"/>
      <c r="H241" s="107"/>
      <c r="J241" s="107"/>
      <c r="K241" s="107"/>
      <c r="L241" s="107"/>
      <c r="M241" s="257"/>
      <c r="N241" s="107"/>
      <c r="O241" s="107"/>
      <c r="P241" s="107"/>
      <c r="Q241" s="107"/>
      <c r="V241" s="107"/>
      <c r="W241" s="107"/>
      <c r="X241" s="107"/>
    </row>
    <row r="242" spans="3:24" ht="12" customHeight="1" x14ac:dyDescent="0.3">
      <c r="C242" s="107"/>
      <c r="D242" s="117"/>
      <c r="E242" s="107"/>
      <c r="F242" s="107"/>
      <c r="G242" s="107"/>
      <c r="H242" s="107"/>
      <c r="J242" s="107"/>
      <c r="K242" s="107"/>
      <c r="L242" s="107"/>
      <c r="M242" s="257"/>
      <c r="N242" s="107"/>
      <c r="O242" s="107"/>
      <c r="P242" s="107"/>
      <c r="Q242" s="107"/>
      <c r="V242" s="107"/>
      <c r="W242" s="107"/>
      <c r="X242" s="107"/>
    </row>
    <row r="243" spans="3:24" ht="12" customHeight="1" x14ac:dyDescent="0.3">
      <c r="C243" s="107"/>
      <c r="D243" s="117"/>
      <c r="E243" s="107"/>
      <c r="F243" s="107"/>
      <c r="G243" s="107"/>
      <c r="H243" s="107"/>
      <c r="J243" s="107"/>
      <c r="K243" s="107"/>
      <c r="L243" s="107"/>
      <c r="M243" s="257"/>
      <c r="N243" s="107"/>
      <c r="O243" s="107"/>
      <c r="P243" s="107"/>
      <c r="Q243" s="107"/>
      <c r="V243" s="107"/>
      <c r="W243" s="107"/>
      <c r="X243" s="107"/>
    </row>
    <row r="244" spans="3:24" ht="12" customHeight="1" x14ac:dyDescent="0.3">
      <c r="C244" s="107"/>
      <c r="D244" s="117"/>
      <c r="E244" s="107"/>
      <c r="F244" s="107"/>
      <c r="G244" s="107"/>
      <c r="H244" s="107"/>
      <c r="J244" s="107"/>
      <c r="K244" s="107"/>
      <c r="L244" s="107"/>
      <c r="M244" s="257"/>
      <c r="N244" s="107"/>
      <c r="O244" s="107"/>
      <c r="P244" s="107"/>
      <c r="Q244" s="107"/>
      <c r="V244" s="107"/>
      <c r="W244" s="107"/>
      <c r="X244" s="107"/>
    </row>
    <row r="245" spans="3:24" ht="12" customHeight="1" x14ac:dyDescent="0.3">
      <c r="C245" s="107"/>
      <c r="D245" s="117"/>
      <c r="E245" s="107"/>
      <c r="F245" s="107"/>
      <c r="G245" s="107"/>
      <c r="H245" s="107"/>
      <c r="J245" s="107"/>
      <c r="K245" s="107"/>
      <c r="L245" s="107"/>
      <c r="M245" s="257"/>
      <c r="N245" s="107"/>
      <c r="O245" s="107"/>
      <c r="P245" s="107"/>
      <c r="Q245" s="107"/>
      <c r="V245" s="107"/>
      <c r="W245" s="107"/>
      <c r="X245" s="107"/>
    </row>
    <row r="246" spans="3:24" ht="12" customHeight="1" x14ac:dyDescent="0.3">
      <c r="C246" s="107"/>
      <c r="D246" s="117"/>
      <c r="E246" s="107"/>
      <c r="F246" s="107"/>
      <c r="G246" s="107"/>
      <c r="H246" s="107"/>
      <c r="J246" s="107"/>
      <c r="K246" s="107"/>
      <c r="L246" s="107"/>
      <c r="M246" s="257"/>
      <c r="N246" s="107"/>
      <c r="O246" s="107"/>
      <c r="P246" s="107"/>
      <c r="Q246" s="107"/>
      <c r="V246" s="107"/>
      <c r="W246" s="107"/>
      <c r="X246" s="107"/>
    </row>
    <row r="247" spans="3:24" ht="12" customHeight="1" x14ac:dyDescent="0.3">
      <c r="C247" s="107"/>
      <c r="D247" s="117"/>
      <c r="E247" s="107"/>
      <c r="F247" s="107"/>
      <c r="G247" s="107"/>
      <c r="H247" s="107"/>
      <c r="J247" s="107"/>
      <c r="K247" s="107"/>
      <c r="L247" s="107"/>
      <c r="M247" s="257"/>
      <c r="N247" s="107"/>
      <c r="O247" s="107"/>
      <c r="P247" s="107"/>
      <c r="Q247" s="107"/>
      <c r="V247" s="107"/>
      <c r="W247" s="107"/>
      <c r="X247" s="107"/>
    </row>
    <row r="248" spans="3:24" ht="12" customHeight="1" x14ac:dyDescent="0.3">
      <c r="C248" s="107"/>
      <c r="D248" s="117"/>
      <c r="E248" s="107"/>
      <c r="F248" s="107"/>
      <c r="G248" s="107"/>
      <c r="H248" s="107"/>
      <c r="J248" s="107"/>
      <c r="K248" s="107"/>
      <c r="L248" s="107"/>
      <c r="M248" s="257"/>
      <c r="N248" s="107"/>
      <c r="O248" s="107"/>
      <c r="P248" s="107"/>
      <c r="Q248" s="107"/>
      <c r="V248" s="107"/>
      <c r="W248" s="107"/>
      <c r="X248" s="107"/>
    </row>
    <row r="249" spans="3:24" ht="12" customHeight="1" x14ac:dyDescent="0.3">
      <c r="C249" s="107"/>
      <c r="D249" s="117"/>
      <c r="E249" s="107"/>
      <c r="F249" s="107"/>
      <c r="G249" s="107"/>
      <c r="H249" s="107"/>
      <c r="J249" s="107"/>
      <c r="K249" s="107"/>
      <c r="L249" s="107"/>
      <c r="M249" s="257"/>
      <c r="N249" s="107"/>
      <c r="O249" s="107"/>
      <c r="P249" s="107"/>
      <c r="Q249" s="107"/>
      <c r="V249" s="107"/>
      <c r="W249" s="107"/>
      <c r="X249" s="107"/>
    </row>
    <row r="250" spans="3:24" ht="12" customHeight="1" x14ac:dyDescent="0.3">
      <c r="C250" s="107"/>
      <c r="D250" s="117"/>
      <c r="E250" s="107"/>
      <c r="F250" s="107"/>
      <c r="G250" s="107"/>
      <c r="H250" s="107"/>
      <c r="J250" s="107"/>
      <c r="K250" s="107"/>
      <c r="L250" s="107"/>
      <c r="M250" s="257"/>
      <c r="N250" s="107"/>
      <c r="O250" s="107"/>
      <c r="P250" s="107"/>
      <c r="Q250" s="107"/>
      <c r="V250" s="107"/>
      <c r="W250" s="107"/>
      <c r="X250" s="107"/>
    </row>
    <row r="251" spans="3:24" ht="12" customHeight="1" x14ac:dyDescent="0.3">
      <c r="C251" s="107"/>
      <c r="D251" s="117"/>
      <c r="E251" s="107"/>
      <c r="F251" s="107"/>
      <c r="G251" s="107"/>
      <c r="H251" s="107"/>
      <c r="J251" s="107"/>
      <c r="K251" s="107"/>
      <c r="L251" s="107"/>
      <c r="M251" s="257"/>
      <c r="N251" s="107"/>
      <c r="O251" s="107"/>
      <c r="P251" s="107"/>
      <c r="Q251" s="107"/>
      <c r="V251" s="107"/>
      <c r="W251" s="107"/>
      <c r="X251" s="107"/>
    </row>
    <row r="252" spans="3:24" ht="12" customHeight="1" x14ac:dyDescent="0.3">
      <c r="C252" s="107"/>
      <c r="D252" s="117"/>
      <c r="E252" s="107"/>
      <c r="F252" s="107"/>
      <c r="G252" s="107"/>
      <c r="H252" s="107"/>
      <c r="J252" s="107"/>
      <c r="K252" s="107"/>
      <c r="L252" s="107"/>
      <c r="M252" s="257"/>
      <c r="N252" s="107"/>
      <c r="O252" s="107"/>
      <c r="P252" s="107"/>
      <c r="Q252" s="107"/>
      <c r="V252" s="107"/>
      <c r="W252" s="107"/>
      <c r="X252" s="107"/>
    </row>
    <row r="253" spans="3:24" ht="12" customHeight="1" x14ac:dyDescent="0.3">
      <c r="C253" s="107"/>
      <c r="D253" s="117"/>
      <c r="E253" s="107"/>
      <c r="F253" s="107"/>
      <c r="G253" s="107"/>
      <c r="H253" s="107"/>
      <c r="J253" s="107"/>
      <c r="K253" s="107"/>
      <c r="L253" s="107"/>
      <c r="M253" s="257"/>
      <c r="N253" s="107"/>
      <c r="O253" s="107"/>
      <c r="P253" s="107"/>
      <c r="Q253" s="107"/>
      <c r="V253" s="107"/>
      <c r="W253" s="107"/>
      <c r="X253" s="107"/>
    </row>
    <row r="254" spans="3:24" ht="12" customHeight="1" x14ac:dyDescent="0.3">
      <c r="C254" s="107"/>
      <c r="D254" s="117"/>
      <c r="E254" s="107"/>
      <c r="F254" s="107"/>
      <c r="G254" s="107"/>
      <c r="H254" s="107"/>
      <c r="J254" s="107"/>
      <c r="K254" s="107"/>
      <c r="L254" s="107"/>
      <c r="M254" s="257"/>
      <c r="N254" s="107"/>
      <c r="O254" s="107"/>
      <c r="P254" s="107"/>
      <c r="Q254" s="107"/>
      <c r="V254" s="107"/>
      <c r="W254" s="107"/>
      <c r="X254" s="107"/>
    </row>
    <row r="255" spans="3:24" ht="12" customHeight="1" x14ac:dyDescent="0.3">
      <c r="C255" s="107"/>
      <c r="D255" s="117"/>
      <c r="E255" s="107"/>
      <c r="F255" s="107"/>
      <c r="G255" s="107"/>
      <c r="H255" s="107"/>
      <c r="J255" s="107"/>
      <c r="K255" s="107"/>
      <c r="L255" s="107"/>
      <c r="M255" s="257"/>
      <c r="N255" s="107"/>
      <c r="O255" s="107"/>
      <c r="P255" s="107"/>
      <c r="Q255" s="107"/>
      <c r="V255" s="107"/>
      <c r="W255" s="107"/>
      <c r="X255" s="107"/>
    </row>
    <row r="256" spans="3:24" ht="12" customHeight="1" x14ac:dyDescent="0.3">
      <c r="C256" s="107"/>
      <c r="D256" s="117"/>
      <c r="E256" s="107"/>
      <c r="F256" s="107"/>
      <c r="G256" s="107"/>
      <c r="H256" s="107"/>
      <c r="J256" s="107"/>
      <c r="K256" s="107"/>
      <c r="L256" s="107"/>
      <c r="M256" s="257"/>
      <c r="N256" s="107"/>
      <c r="O256" s="107"/>
      <c r="P256" s="107"/>
      <c r="Q256" s="107"/>
      <c r="V256" s="107"/>
      <c r="W256" s="107"/>
      <c r="X256" s="107"/>
    </row>
    <row r="257" spans="3:24" ht="12" customHeight="1" x14ac:dyDescent="0.3">
      <c r="C257" s="107"/>
      <c r="D257" s="117"/>
      <c r="E257" s="107"/>
      <c r="F257" s="107"/>
      <c r="G257" s="107"/>
      <c r="H257" s="107"/>
      <c r="J257" s="107"/>
      <c r="K257" s="107"/>
      <c r="L257" s="107"/>
      <c r="M257" s="257"/>
      <c r="N257" s="107"/>
      <c r="O257" s="107"/>
      <c r="P257" s="107"/>
      <c r="Q257" s="107"/>
      <c r="V257" s="107"/>
      <c r="W257" s="107"/>
      <c r="X257" s="107"/>
    </row>
    <row r="258" spans="3:24" ht="12" customHeight="1" x14ac:dyDescent="0.3">
      <c r="C258" s="107"/>
      <c r="D258" s="117"/>
      <c r="E258" s="107"/>
      <c r="F258" s="107"/>
      <c r="G258" s="107"/>
      <c r="H258" s="107"/>
      <c r="J258" s="107"/>
      <c r="K258" s="107"/>
      <c r="L258" s="107"/>
      <c r="M258" s="257"/>
      <c r="N258" s="107"/>
      <c r="O258" s="107"/>
      <c r="P258" s="107"/>
      <c r="Q258" s="107"/>
      <c r="V258" s="107"/>
      <c r="W258" s="107"/>
      <c r="X258" s="107"/>
    </row>
    <row r="259" spans="3:24" ht="12" customHeight="1" x14ac:dyDescent="0.3">
      <c r="C259" s="107"/>
      <c r="D259" s="117"/>
      <c r="E259" s="107"/>
      <c r="F259" s="107"/>
      <c r="G259" s="107"/>
      <c r="H259" s="107"/>
      <c r="J259" s="107"/>
      <c r="K259" s="107"/>
      <c r="L259" s="107"/>
      <c r="M259" s="257"/>
      <c r="N259" s="107"/>
      <c r="O259" s="107"/>
      <c r="P259" s="107"/>
      <c r="Q259" s="107"/>
      <c r="V259" s="107"/>
      <c r="W259" s="107"/>
      <c r="X259" s="107"/>
    </row>
    <row r="260" spans="3:24" ht="12" customHeight="1" x14ac:dyDescent="0.3">
      <c r="C260" s="107"/>
      <c r="D260" s="117"/>
      <c r="E260" s="107"/>
      <c r="F260" s="107"/>
      <c r="G260" s="107"/>
      <c r="H260" s="107"/>
      <c r="J260" s="107"/>
      <c r="K260" s="107"/>
      <c r="L260" s="107"/>
      <c r="M260" s="257"/>
      <c r="N260" s="107"/>
      <c r="O260" s="107"/>
      <c r="P260" s="107"/>
      <c r="Q260" s="107"/>
      <c r="V260" s="107"/>
      <c r="W260" s="107"/>
      <c r="X260" s="107"/>
    </row>
    <row r="261" spans="3:24" ht="12" customHeight="1" x14ac:dyDescent="0.3">
      <c r="C261" s="107"/>
      <c r="D261" s="117"/>
      <c r="E261" s="107"/>
      <c r="F261" s="107"/>
      <c r="G261" s="107"/>
      <c r="H261" s="107"/>
      <c r="J261" s="107"/>
      <c r="K261" s="107"/>
      <c r="L261" s="107"/>
      <c r="M261" s="257"/>
      <c r="N261" s="107"/>
      <c r="O261" s="107"/>
      <c r="P261" s="107"/>
      <c r="Q261" s="107"/>
      <c r="V261" s="107"/>
      <c r="W261" s="107"/>
      <c r="X261" s="107"/>
    </row>
    <row r="262" spans="3:24" ht="12" customHeight="1" x14ac:dyDescent="0.3">
      <c r="C262" s="107"/>
      <c r="D262" s="117"/>
      <c r="E262" s="107"/>
      <c r="F262" s="107"/>
      <c r="G262" s="107"/>
      <c r="H262" s="107"/>
      <c r="J262" s="107"/>
      <c r="K262" s="107"/>
      <c r="L262" s="107"/>
      <c r="M262" s="257"/>
      <c r="N262" s="107"/>
      <c r="O262" s="107"/>
      <c r="P262" s="107"/>
      <c r="Q262" s="107"/>
      <c r="V262" s="107"/>
      <c r="W262" s="107"/>
      <c r="X262" s="107"/>
    </row>
    <row r="263" spans="3:24" ht="12" customHeight="1" x14ac:dyDescent="0.3">
      <c r="C263" s="107"/>
      <c r="D263" s="117"/>
      <c r="E263" s="107"/>
      <c r="F263" s="107"/>
      <c r="G263" s="107"/>
      <c r="H263" s="107"/>
      <c r="J263" s="107"/>
      <c r="K263" s="107"/>
      <c r="L263" s="107"/>
      <c r="M263" s="257"/>
      <c r="N263" s="107"/>
      <c r="O263" s="107"/>
      <c r="P263" s="107"/>
      <c r="Q263" s="107"/>
      <c r="V263" s="107"/>
      <c r="W263" s="107"/>
      <c r="X263" s="107"/>
    </row>
    <row r="264" spans="3:24" ht="12" customHeight="1" x14ac:dyDescent="0.3">
      <c r="C264" s="107"/>
      <c r="D264" s="117"/>
      <c r="E264" s="107"/>
      <c r="F264" s="107"/>
      <c r="G264" s="107"/>
      <c r="H264" s="107"/>
      <c r="J264" s="107"/>
      <c r="K264" s="107"/>
      <c r="L264" s="107"/>
      <c r="M264" s="257"/>
      <c r="N264" s="107"/>
      <c r="O264" s="107"/>
      <c r="P264" s="107"/>
      <c r="Q264" s="107"/>
      <c r="V264" s="107"/>
      <c r="W264" s="107"/>
      <c r="X264" s="107"/>
    </row>
    <row r="265" spans="3:24" ht="12" customHeight="1" x14ac:dyDescent="0.3">
      <c r="C265" s="107"/>
      <c r="D265" s="117"/>
      <c r="E265" s="107"/>
      <c r="F265" s="107"/>
      <c r="G265" s="107"/>
      <c r="H265" s="107"/>
      <c r="J265" s="107"/>
      <c r="K265" s="107"/>
      <c r="L265" s="107"/>
      <c r="M265" s="257"/>
      <c r="N265" s="107"/>
      <c r="O265" s="107"/>
      <c r="P265" s="107"/>
      <c r="Q265" s="107"/>
      <c r="V265" s="107"/>
      <c r="W265" s="107"/>
      <c r="X265" s="107"/>
    </row>
    <row r="266" spans="3:24" ht="12" customHeight="1" x14ac:dyDescent="0.3">
      <c r="C266" s="107"/>
      <c r="D266" s="117"/>
      <c r="E266" s="107"/>
      <c r="F266" s="107"/>
      <c r="G266" s="107"/>
      <c r="H266" s="107"/>
      <c r="J266" s="107"/>
      <c r="K266" s="107"/>
      <c r="L266" s="107"/>
      <c r="M266" s="257"/>
      <c r="N266" s="107"/>
      <c r="O266" s="107"/>
      <c r="P266" s="107"/>
      <c r="Q266" s="107"/>
      <c r="V266" s="107"/>
      <c r="W266" s="107"/>
      <c r="X266" s="107"/>
    </row>
    <row r="267" spans="3:24" ht="12" customHeight="1" x14ac:dyDescent="0.3">
      <c r="C267" s="107"/>
      <c r="D267" s="117"/>
      <c r="E267" s="107"/>
      <c r="F267" s="107"/>
      <c r="G267" s="107"/>
      <c r="H267" s="107"/>
      <c r="J267" s="107"/>
      <c r="K267" s="107"/>
      <c r="L267" s="107"/>
      <c r="M267" s="257"/>
      <c r="N267" s="107"/>
      <c r="O267" s="107"/>
      <c r="P267" s="107"/>
      <c r="Q267" s="107"/>
      <c r="V267" s="107"/>
      <c r="W267" s="107"/>
      <c r="X267" s="107"/>
    </row>
    <row r="268" spans="3:24" ht="12" customHeight="1" x14ac:dyDescent="0.3">
      <c r="C268" s="107"/>
      <c r="D268" s="117"/>
      <c r="E268" s="107"/>
      <c r="F268" s="107"/>
      <c r="G268" s="107"/>
      <c r="H268" s="107"/>
      <c r="J268" s="107"/>
      <c r="K268" s="107"/>
      <c r="L268" s="107"/>
      <c r="M268" s="257"/>
      <c r="N268" s="107"/>
      <c r="O268" s="107"/>
      <c r="P268" s="107"/>
      <c r="Q268" s="107"/>
      <c r="V268" s="107"/>
      <c r="W268" s="107"/>
      <c r="X268" s="107"/>
    </row>
    <row r="269" spans="3:24" ht="12" customHeight="1" x14ac:dyDescent="0.3">
      <c r="C269" s="107"/>
      <c r="D269" s="117"/>
      <c r="E269" s="107"/>
      <c r="F269" s="107"/>
      <c r="G269" s="107"/>
      <c r="H269" s="107"/>
      <c r="J269" s="107"/>
      <c r="K269" s="107"/>
      <c r="L269" s="107"/>
      <c r="M269" s="257"/>
      <c r="N269" s="107"/>
      <c r="O269" s="107"/>
      <c r="P269" s="107"/>
      <c r="Q269" s="107"/>
      <c r="V269" s="107"/>
      <c r="W269" s="107"/>
      <c r="X269" s="107"/>
    </row>
    <row r="270" spans="3:24" ht="12" customHeight="1" x14ac:dyDescent="0.3">
      <c r="C270" s="107"/>
      <c r="D270" s="117"/>
      <c r="E270" s="107"/>
      <c r="F270" s="107"/>
      <c r="G270" s="107"/>
      <c r="H270" s="107"/>
      <c r="J270" s="107"/>
      <c r="K270" s="107"/>
      <c r="L270" s="107"/>
      <c r="M270" s="257"/>
      <c r="N270" s="107"/>
      <c r="O270" s="107"/>
      <c r="P270" s="107"/>
      <c r="Q270" s="107"/>
      <c r="V270" s="107"/>
      <c r="W270" s="107"/>
      <c r="X270" s="107"/>
    </row>
    <row r="271" spans="3:24" ht="12" customHeight="1" x14ac:dyDescent="0.3">
      <c r="C271" s="107"/>
      <c r="D271" s="117"/>
      <c r="E271" s="107"/>
      <c r="F271" s="107"/>
      <c r="G271" s="107"/>
      <c r="H271" s="107"/>
      <c r="J271" s="107"/>
      <c r="K271" s="107"/>
      <c r="L271" s="107"/>
      <c r="M271" s="257"/>
      <c r="N271" s="107"/>
      <c r="O271" s="107"/>
      <c r="P271" s="107"/>
      <c r="Q271" s="107"/>
      <c r="V271" s="107"/>
      <c r="W271" s="107"/>
      <c r="X271" s="107"/>
    </row>
    <row r="272" spans="3:24" ht="12" customHeight="1" x14ac:dyDescent="0.3">
      <c r="C272" s="107"/>
      <c r="D272" s="117"/>
      <c r="E272" s="107"/>
      <c r="F272" s="107"/>
      <c r="G272" s="107"/>
      <c r="H272" s="107"/>
      <c r="J272" s="107"/>
      <c r="K272" s="107"/>
      <c r="L272" s="107"/>
      <c r="M272" s="257"/>
      <c r="N272" s="107"/>
      <c r="O272" s="107"/>
      <c r="P272" s="107"/>
      <c r="Q272" s="107"/>
      <c r="V272" s="107"/>
      <c r="W272" s="107"/>
      <c r="X272" s="107"/>
    </row>
    <row r="273" spans="3:24" ht="12" customHeight="1" x14ac:dyDescent="0.3">
      <c r="C273" s="107"/>
      <c r="D273" s="117"/>
      <c r="E273" s="107"/>
      <c r="F273" s="107"/>
      <c r="G273" s="107"/>
      <c r="H273" s="107"/>
      <c r="J273" s="107"/>
      <c r="K273" s="107"/>
      <c r="L273" s="107"/>
      <c r="M273" s="257"/>
      <c r="N273" s="107"/>
      <c r="O273" s="107"/>
      <c r="P273" s="107"/>
      <c r="Q273" s="107"/>
      <c r="V273" s="107"/>
      <c r="W273" s="107"/>
      <c r="X273" s="107"/>
    </row>
    <row r="274" spans="3:24" ht="12" customHeight="1" x14ac:dyDescent="0.3">
      <c r="C274" s="107"/>
      <c r="D274" s="117"/>
      <c r="E274" s="107"/>
      <c r="F274" s="107"/>
      <c r="G274" s="107"/>
      <c r="H274" s="107"/>
      <c r="J274" s="107"/>
      <c r="K274" s="107"/>
      <c r="L274" s="107"/>
      <c r="M274" s="257"/>
      <c r="N274" s="107"/>
      <c r="O274" s="107"/>
      <c r="P274" s="107"/>
      <c r="Q274" s="107"/>
      <c r="V274" s="107"/>
      <c r="W274" s="107"/>
      <c r="X274" s="107"/>
    </row>
    <row r="275" spans="3:24" ht="12" customHeight="1" x14ac:dyDescent="0.3">
      <c r="C275" s="107"/>
      <c r="D275" s="117"/>
      <c r="E275" s="107"/>
      <c r="F275" s="107"/>
      <c r="G275" s="107"/>
      <c r="H275" s="107"/>
      <c r="J275" s="107"/>
      <c r="K275" s="107"/>
      <c r="L275" s="107"/>
      <c r="M275" s="257"/>
      <c r="N275" s="107"/>
      <c r="O275" s="107"/>
      <c r="P275" s="107"/>
      <c r="Q275" s="107"/>
      <c r="V275" s="107"/>
      <c r="W275" s="107"/>
      <c r="X275" s="107"/>
    </row>
    <row r="276" spans="3:24" ht="12" customHeight="1" x14ac:dyDescent="0.3">
      <c r="C276" s="107"/>
      <c r="D276" s="117"/>
      <c r="E276" s="107"/>
      <c r="F276" s="107"/>
      <c r="G276" s="107"/>
      <c r="H276" s="107"/>
      <c r="J276" s="107"/>
      <c r="K276" s="107"/>
      <c r="L276" s="107"/>
      <c r="M276" s="257"/>
      <c r="N276" s="107"/>
      <c r="O276" s="107"/>
      <c r="P276" s="107"/>
      <c r="Q276" s="107"/>
      <c r="V276" s="107"/>
      <c r="W276" s="107"/>
      <c r="X276" s="107"/>
    </row>
    <row r="277" spans="3:24" ht="12" customHeight="1" x14ac:dyDescent="0.3">
      <c r="C277" s="107"/>
      <c r="D277" s="117"/>
      <c r="E277" s="107"/>
      <c r="F277" s="107"/>
      <c r="G277" s="107"/>
      <c r="H277" s="107"/>
      <c r="J277" s="107"/>
      <c r="K277" s="107"/>
      <c r="L277" s="107"/>
      <c r="M277" s="257"/>
      <c r="N277" s="107"/>
      <c r="O277" s="107"/>
      <c r="P277" s="107"/>
      <c r="Q277" s="107"/>
      <c r="V277" s="107"/>
      <c r="W277" s="107"/>
      <c r="X277" s="107"/>
    </row>
    <row r="278" spans="3:24" ht="12" customHeight="1" x14ac:dyDescent="0.3">
      <c r="C278" s="107"/>
      <c r="D278" s="117"/>
      <c r="E278" s="107"/>
      <c r="F278" s="107"/>
      <c r="G278" s="107"/>
      <c r="H278" s="107"/>
      <c r="J278" s="107"/>
      <c r="K278" s="107"/>
      <c r="L278" s="107"/>
      <c r="M278" s="257"/>
      <c r="N278" s="107"/>
      <c r="O278" s="107"/>
      <c r="P278" s="107"/>
      <c r="Q278" s="107"/>
      <c r="V278" s="107"/>
      <c r="W278" s="107"/>
      <c r="X278" s="107"/>
    </row>
    <row r="279" spans="3:24" ht="12" customHeight="1" x14ac:dyDescent="0.3">
      <c r="C279" s="107"/>
      <c r="D279" s="117"/>
      <c r="E279" s="107"/>
      <c r="F279" s="107"/>
      <c r="G279" s="107"/>
      <c r="H279" s="107"/>
      <c r="J279" s="107"/>
      <c r="K279" s="107"/>
      <c r="L279" s="107"/>
      <c r="M279" s="257"/>
      <c r="N279" s="107"/>
      <c r="O279" s="107"/>
      <c r="P279" s="107"/>
      <c r="Q279" s="107"/>
      <c r="V279" s="107"/>
      <c r="W279" s="107"/>
      <c r="X279" s="107"/>
    </row>
    <row r="280" spans="3:24" ht="12" customHeight="1" x14ac:dyDescent="0.3">
      <c r="C280" s="107"/>
      <c r="D280" s="117"/>
      <c r="E280" s="107"/>
      <c r="F280" s="107"/>
      <c r="G280" s="107"/>
      <c r="H280" s="107"/>
      <c r="J280" s="107"/>
      <c r="K280" s="107"/>
      <c r="L280" s="107"/>
      <c r="M280" s="257"/>
      <c r="N280" s="107"/>
      <c r="O280" s="107"/>
      <c r="P280" s="107"/>
      <c r="Q280" s="107"/>
      <c r="V280" s="107"/>
      <c r="W280" s="107"/>
      <c r="X280" s="107"/>
    </row>
    <row r="281" spans="3:24" ht="12" customHeight="1" x14ac:dyDescent="0.3">
      <c r="C281" s="107"/>
      <c r="D281" s="117"/>
      <c r="E281" s="107"/>
      <c r="F281" s="107"/>
      <c r="G281" s="107"/>
      <c r="H281" s="107"/>
      <c r="J281" s="107"/>
      <c r="K281" s="107"/>
      <c r="L281" s="107"/>
      <c r="M281" s="257"/>
      <c r="N281" s="107"/>
      <c r="O281" s="107"/>
      <c r="P281" s="107"/>
      <c r="Q281" s="107"/>
      <c r="V281" s="107"/>
      <c r="W281" s="107"/>
      <c r="X281" s="107"/>
    </row>
    <row r="282" spans="3:24" ht="12" customHeight="1" x14ac:dyDescent="0.3">
      <c r="C282" s="107"/>
      <c r="D282" s="117"/>
      <c r="E282" s="107"/>
      <c r="F282" s="107"/>
      <c r="G282" s="107"/>
      <c r="H282" s="107"/>
      <c r="J282" s="107"/>
      <c r="K282" s="107"/>
      <c r="L282" s="107"/>
      <c r="M282" s="257"/>
      <c r="N282" s="107"/>
      <c r="O282" s="107"/>
      <c r="P282" s="107"/>
      <c r="Q282" s="107"/>
      <c r="V282" s="107"/>
      <c r="W282" s="107"/>
      <c r="X282" s="107"/>
    </row>
    <row r="283" spans="3:24" ht="12" customHeight="1" x14ac:dyDescent="0.3">
      <c r="C283" s="107"/>
      <c r="D283" s="117"/>
      <c r="E283" s="107"/>
      <c r="F283" s="107"/>
      <c r="G283" s="107"/>
      <c r="H283" s="107"/>
      <c r="J283" s="107"/>
      <c r="K283" s="107"/>
      <c r="L283" s="107"/>
      <c r="M283" s="257"/>
      <c r="N283" s="107"/>
      <c r="O283" s="107"/>
      <c r="P283" s="107"/>
      <c r="Q283" s="107"/>
      <c r="V283" s="107"/>
      <c r="W283" s="107"/>
      <c r="X283" s="107"/>
    </row>
    <row r="284" spans="3:24" ht="12" customHeight="1" x14ac:dyDescent="0.3">
      <c r="C284" s="107"/>
      <c r="D284" s="117"/>
      <c r="E284" s="107"/>
      <c r="F284" s="107"/>
      <c r="G284" s="107"/>
      <c r="H284" s="107"/>
      <c r="J284" s="107"/>
      <c r="K284" s="107"/>
      <c r="L284" s="107"/>
      <c r="M284" s="257"/>
      <c r="N284" s="107"/>
      <c r="O284" s="107"/>
      <c r="P284" s="107"/>
      <c r="Q284" s="107"/>
      <c r="V284" s="107"/>
      <c r="W284" s="107"/>
      <c r="X284" s="107"/>
    </row>
    <row r="285" spans="3:24" ht="12" customHeight="1" x14ac:dyDescent="0.3">
      <c r="C285" s="107"/>
      <c r="D285" s="117"/>
      <c r="E285" s="107"/>
      <c r="F285" s="107"/>
      <c r="G285" s="107"/>
      <c r="H285" s="107"/>
      <c r="J285" s="107"/>
      <c r="K285" s="107"/>
      <c r="L285" s="107"/>
      <c r="M285" s="257"/>
      <c r="N285" s="107"/>
      <c r="O285" s="107"/>
      <c r="P285" s="107"/>
      <c r="Q285" s="107"/>
      <c r="V285" s="107"/>
      <c r="W285" s="107"/>
      <c r="X285" s="107"/>
    </row>
    <row r="286" spans="3:24" ht="12" customHeight="1" x14ac:dyDescent="0.3">
      <c r="C286" s="107"/>
      <c r="D286" s="117"/>
      <c r="E286" s="107"/>
      <c r="F286" s="107"/>
      <c r="G286" s="107"/>
      <c r="H286" s="107"/>
      <c r="J286" s="107"/>
      <c r="K286" s="107"/>
      <c r="L286" s="107"/>
      <c r="M286" s="257"/>
      <c r="N286" s="107"/>
      <c r="O286" s="107"/>
      <c r="P286" s="107"/>
      <c r="Q286" s="107"/>
      <c r="V286" s="107"/>
      <c r="W286" s="107"/>
      <c r="X286" s="107"/>
    </row>
    <row r="287" spans="3:24" ht="12" customHeight="1" x14ac:dyDescent="0.3">
      <c r="C287" s="107"/>
      <c r="D287" s="117"/>
      <c r="E287" s="107"/>
      <c r="F287" s="107"/>
      <c r="G287" s="107"/>
      <c r="H287" s="107"/>
      <c r="J287" s="107"/>
      <c r="K287" s="107"/>
      <c r="L287" s="107"/>
      <c r="M287" s="257"/>
      <c r="N287" s="107"/>
      <c r="O287" s="107"/>
      <c r="P287" s="107"/>
      <c r="Q287" s="107"/>
      <c r="V287" s="107"/>
      <c r="W287" s="107"/>
      <c r="X287" s="107"/>
    </row>
    <row r="288" spans="3:24" ht="12" customHeight="1" x14ac:dyDescent="0.3">
      <c r="C288" s="107"/>
      <c r="D288" s="117"/>
      <c r="E288" s="107"/>
      <c r="F288" s="107"/>
      <c r="G288" s="107"/>
      <c r="H288" s="107"/>
      <c r="J288" s="107"/>
      <c r="K288" s="107"/>
      <c r="L288" s="107"/>
      <c r="M288" s="257"/>
      <c r="N288" s="107"/>
      <c r="O288" s="107"/>
      <c r="P288" s="107"/>
      <c r="Q288" s="107"/>
      <c r="V288" s="107"/>
      <c r="W288" s="107"/>
      <c r="X288" s="107"/>
    </row>
    <row r="289" spans="3:24" ht="12" customHeight="1" x14ac:dyDescent="0.3">
      <c r="C289" s="107"/>
      <c r="D289" s="117"/>
      <c r="E289" s="107"/>
      <c r="F289" s="107"/>
      <c r="G289" s="107"/>
      <c r="H289" s="107"/>
      <c r="J289" s="107"/>
      <c r="K289" s="107"/>
      <c r="L289" s="107"/>
      <c r="M289" s="257"/>
      <c r="N289" s="107"/>
      <c r="O289" s="107"/>
      <c r="P289" s="107"/>
      <c r="Q289" s="107"/>
      <c r="V289" s="107"/>
      <c r="W289" s="107"/>
      <c r="X289" s="107"/>
    </row>
    <row r="290" spans="3:24" ht="12" customHeight="1" x14ac:dyDescent="0.3">
      <c r="C290" s="107"/>
      <c r="D290" s="117"/>
      <c r="E290" s="107"/>
      <c r="F290" s="107"/>
      <c r="G290" s="107"/>
      <c r="H290" s="107"/>
      <c r="J290" s="107"/>
      <c r="K290" s="107"/>
      <c r="L290" s="107"/>
      <c r="M290" s="257"/>
      <c r="N290" s="107"/>
      <c r="O290" s="107"/>
      <c r="P290" s="107"/>
      <c r="Q290" s="107"/>
      <c r="V290" s="107"/>
      <c r="W290" s="107"/>
      <c r="X290" s="107"/>
    </row>
    <row r="291" spans="3:24" ht="12" customHeight="1" x14ac:dyDescent="0.3">
      <c r="C291" s="107"/>
      <c r="D291" s="117"/>
      <c r="E291" s="107"/>
      <c r="F291" s="107"/>
      <c r="G291" s="107"/>
      <c r="H291" s="107"/>
      <c r="J291" s="107"/>
      <c r="K291" s="107"/>
      <c r="L291" s="107"/>
      <c r="M291" s="257"/>
      <c r="N291" s="107"/>
      <c r="O291" s="107"/>
      <c r="P291" s="107"/>
      <c r="Q291" s="107"/>
      <c r="V291" s="107"/>
      <c r="W291" s="107"/>
      <c r="X291" s="107"/>
    </row>
    <row r="292" spans="3:24" ht="12" customHeight="1" x14ac:dyDescent="0.3">
      <c r="C292" s="107"/>
      <c r="D292" s="117"/>
      <c r="E292" s="107"/>
      <c r="F292" s="107"/>
      <c r="G292" s="107"/>
      <c r="H292" s="107"/>
      <c r="J292" s="107"/>
      <c r="K292" s="107"/>
      <c r="L292" s="107"/>
      <c r="M292" s="257"/>
      <c r="N292" s="107"/>
      <c r="O292" s="107"/>
      <c r="P292" s="107"/>
      <c r="Q292" s="107"/>
      <c r="V292" s="107"/>
      <c r="W292" s="107"/>
      <c r="X292" s="107"/>
    </row>
    <row r="293" spans="3:24" ht="12" customHeight="1" x14ac:dyDescent="0.3">
      <c r="C293" s="107"/>
      <c r="D293" s="117"/>
      <c r="E293" s="107"/>
      <c r="F293" s="107"/>
      <c r="G293" s="107"/>
      <c r="H293" s="107"/>
      <c r="J293" s="107"/>
      <c r="K293" s="107"/>
      <c r="L293" s="107"/>
      <c r="M293" s="257"/>
      <c r="N293" s="107"/>
      <c r="O293" s="107"/>
      <c r="P293" s="107"/>
      <c r="Q293" s="107"/>
      <c r="V293" s="107"/>
      <c r="W293" s="107"/>
      <c r="X293" s="107"/>
    </row>
    <row r="294" spans="3:24" ht="12" customHeight="1" x14ac:dyDescent="0.3">
      <c r="C294" s="107"/>
      <c r="D294" s="117"/>
      <c r="E294" s="107"/>
      <c r="F294" s="107"/>
      <c r="G294" s="107"/>
      <c r="H294" s="107"/>
      <c r="J294" s="107"/>
      <c r="K294" s="107"/>
      <c r="L294" s="107"/>
      <c r="M294" s="257"/>
      <c r="N294" s="107"/>
      <c r="O294" s="107"/>
      <c r="P294" s="107"/>
      <c r="Q294" s="107"/>
      <c r="V294" s="107"/>
      <c r="W294" s="107"/>
      <c r="X294" s="107"/>
    </row>
    <row r="295" spans="3:24" ht="12" customHeight="1" x14ac:dyDescent="0.3">
      <c r="C295" s="107"/>
      <c r="D295" s="117"/>
      <c r="E295" s="107"/>
      <c r="F295" s="107"/>
      <c r="G295" s="107"/>
      <c r="H295" s="107"/>
      <c r="J295" s="107"/>
      <c r="K295" s="107"/>
      <c r="L295" s="107"/>
      <c r="M295" s="257"/>
      <c r="N295" s="107"/>
      <c r="O295" s="107"/>
      <c r="P295" s="107"/>
      <c r="Q295" s="107"/>
      <c r="V295" s="107"/>
      <c r="W295" s="107"/>
      <c r="X295" s="107"/>
    </row>
    <row r="296" spans="3:24" ht="12" customHeight="1" x14ac:dyDescent="0.3">
      <c r="C296" s="107"/>
      <c r="D296" s="117"/>
      <c r="E296" s="107"/>
      <c r="F296" s="107"/>
      <c r="G296" s="107"/>
      <c r="H296" s="107"/>
      <c r="J296" s="107"/>
      <c r="K296" s="107"/>
      <c r="L296" s="107"/>
      <c r="M296" s="257"/>
      <c r="N296" s="107"/>
      <c r="O296" s="107"/>
      <c r="P296" s="107"/>
      <c r="Q296" s="107"/>
      <c r="V296" s="107"/>
      <c r="W296" s="107"/>
      <c r="X296" s="107"/>
    </row>
    <row r="297" spans="3:24" ht="12" customHeight="1" x14ac:dyDescent="0.3">
      <c r="C297" s="107"/>
      <c r="D297" s="117"/>
      <c r="E297" s="107"/>
      <c r="F297" s="107"/>
      <c r="G297" s="107"/>
      <c r="H297" s="107"/>
      <c r="J297" s="107"/>
      <c r="K297" s="107"/>
      <c r="L297" s="107"/>
      <c r="M297" s="257"/>
      <c r="N297" s="107"/>
      <c r="O297" s="107"/>
      <c r="P297" s="107"/>
      <c r="Q297" s="107"/>
      <c r="V297" s="107"/>
      <c r="W297" s="107"/>
      <c r="X297" s="107"/>
    </row>
    <row r="298" spans="3:24" ht="12" customHeight="1" x14ac:dyDescent="0.3">
      <c r="C298" s="107"/>
      <c r="D298" s="117"/>
      <c r="E298" s="107"/>
      <c r="F298" s="107"/>
      <c r="G298" s="107"/>
      <c r="H298" s="107"/>
      <c r="J298" s="107"/>
      <c r="K298" s="107"/>
      <c r="L298" s="107"/>
      <c r="M298" s="257"/>
      <c r="N298" s="107"/>
      <c r="O298" s="107"/>
      <c r="P298" s="107"/>
      <c r="Q298" s="107"/>
      <c r="V298" s="107"/>
      <c r="W298" s="107"/>
      <c r="X298" s="107"/>
    </row>
    <row r="299" spans="3:24" ht="12" customHeight="1" x14ac:dyDescent="0.3">
      <c r="C299" s="107"/>
      <c r="D299" s="117"/>
      <c r="E299" s="107"/>
      <c r="F299" s="107"/>
      <c r="G299" s="107"/>
      <c r="H299" s="107"/>
      <c r="J299" s="107"/>
      <c r="K299" s="107"/>
      <c r="L299" s="107"/>
      <c r="M299" s="257"/>
      <c r="N299" s="107"/>
      <c r="O299" s="107"/>
      <c r="P299" s="107"/>
      <c r="Q299" s="107"/>
      <c r="V299" s="107"/>
      <c r="W299" s="107"/>
      <c r="X299" s="107"/>
    </row>
    <row r="300" spans="3:24" ht="12" customHeight="1" x14ac:dyDescent="0.3">
      <c r="C300" s="107"/>
      <c r="D300" s="117"/>
      <c r="E300" s="107"/>
      <c r="F300" s="107"/>
      <c r="G300" s="107"/>
      <c r="H300" s="107"/>
      <c r="J300" s="107"/>
      <c r="K300" s="107"/>
      <c r="L300" s="107"/>
      <c r="M300" s="257"/>
      <c r="N300" s="107"/>
      <c r="O300" s="107"/>
      <c r="P300" s="107"/>
      <c r="Q300" s="107"/>
      <c r="V300" s="107"/>
      <c r="W300" s="107"/>
      <c r="X300" s="107"/>
    </row>
    <row r="301" spans="3:24" ht="12" customHeight="1" x14ac:dyDescent="0.3">
      <c r="C301" s="107"/>
      <c r="D301" s="117"/>
      <c r="E301" s="107"/>
      <c r="F301" s="107"/>
      <c r="G301" s="107"/>
      <c r="H301" s="107"/>
      <c r="J301" s="107"/>
      <c r="K301" s="107"/>
      <c r="L301" s="107"/>
      <c r="M301" s="257"/>
      <c r="N301" s="107"/>
      <c r="O301" s="107"/>
      <c r="P301" s="107"/>
      <c r="Q301" s="107"/>
      <c r="V301" s="107"/>
      <c r="W301" s="107"/>
      <c r="X301" s="107"/>
    </row>
    <row r="302" spans="3:24" ht="12" customHeight="1" x14ac:dyDescent="0.3">
      <c r="C302" s="107"/>
      <c r="D302" s="117"/>
      <c r="E302" s="107"/>
      <c r="F302" s="107"/>
      <c r="G302" s="107"/>
      <c r="H302" s="107"/>
      <c r="J302" s="107"/>
      <c r="K302" s="107"/>
      <c r="L302" s="107"/>
      <c r="M302" s="257"/>
      <c r="N302" s="107"/>
      <c r="O302" s="107"/>
      <c r="P302" s="107"/>
      <c r="Q302" s="107"/>
      <c r="V302" s="107"/>
      <c r="W302" s="107"/>
      <c r="X302" s="107"/>
    </row>
    <row r="303" spans="3:24" ht="12" customHeight="1" x14ac:dyDescent="0.3">
      <c r="C303" s="107"/>
      <c r="D303" s="117"/>
      <c r="E303" s="107"/>
      <c r="F303" s="107"/>
      <c r="G303" s="107"/>
      <c r="H303" s="107"/>
      <c r="J303" s="107"/>
      <c r="K303" s="107"/>
      <c r="L303" s="107"/>
      <c r="M303" s="257"/>
      <c r="N303" s="107"/>
      <c r="O303" s="107"/>
      <c r="P303" s="107"/>
      <c r="Q303" s="107"/>
      <c r="V303" s="107"/>
      <c r="W303" s="107"/>
      <c r="X303" s="107"/>
    </row>
    <row r="304" spans="3:24" ht="12" customHeight="1" x14ac:dyDescent="0.3">
      <c r="C304" s="107"/>
      <c r="D304" s="117"/>
      <c r="E304" s="107"/>
      <c r="F304" s="107"/>
      <c r="G304" s="107"/>
      <c r="H304" s="107"/>
      <c r="J304" s="107"/>
      <c r="K304" s="107"/>
      <c r="L304" s="107"/>
      <c r="M304" s="257"/>
      <c r="N304" s="107"/>
      <c r="O304" s="107"/>
      <c r="P304" s="107"/>
      <c r="Q304" s="107"/>
      <c r="V304" s="107"/>
      <c r="W304" s="107"/>
      <c r="X304" s="107"/>
    </row>
    <row r="305" spans="3:24" ht="12" customHeight="1" x14ac:dyDescent="0.3">
      <c r="C305" s="107"/>
      <c r="D305" s="117"/>
      <c r="E305" s="107"/>
      <c r="F305" s="107"/>
      <c r="G305" s="107"/>
      <c r="H305" s="107"/>
      <c r="J305" s="107"/>
      <c r="K305" s="107"/>
      <c r="L305" s="107"/>
      <c r="M305" s="257"/>
      <c r="N305" s="107"/>
      <c r="O305" s="107"/>
      <c r="P305" s="107"/>
      <c r="Q305" s="107"/>
      <c r="V305" s="107"/>
      <c r="W305" s="107"/>
      <c r="X305" s="107"/>
    </row>
    <row r="306" spans="3:24" ht="12" customHeight="1" x14ac:dyDescent="0.3">
      <c r="C306" s="107"/>
      <c r="D306" s="117"/>
      <c r="E306" s="107"/>
      <c r="F306" s="107"/>
      <c r="G306" s="107"/>
      <c r="H306" s="107"/>
      <c r="J306" s="107"/>
      <c r="K306" s="107"/>
      <c r="L306" s="107"/>
      <c r="M306" s="257"/>
      <c r="N306" s="107"/>
      <c r="O306" s="107"/>
      <c r="P306" s="107"/>
      <c r="Q306" s="107"/>
      <c r="V306" s="107"/>
      <c r="W306" s="107"/>
      <c r="X306" s="107"/>
    </row>
    <row r="307" spans="3:24" ht="12" customHeight="1" x14ac:dyDescent="0.3">
      <c r="C307" s="107"/>
      <c r="D307" s="117"/>
      <c r="E307" s="107"/>
      <c r="F307" s="107"/>
      <c r="G307" s="107"/>
      <c r="H307" s="107"/>
      <c r="J307" s="107"/>
      <c r="K307" s="107"/>
      <c r="L307" s="107"/>
      <c r="M307" s="257"/>
      <c r="N307" s="107"/>
      <c r="O307" s="107"/>
      <c r="P307" s="107"/>
      <c r="Q307" s="107"/>
      <c r="V307" s="107"/>
      <c r="W307" s="107"/>
      <c r="X307" s="107"/>
    </row>
    <row r="308" spans="3:24" ht="12" customHeight="1" x14ac:dyDescent="0.3">
      <c r="C308" s="107"/>
      <c r="D308" s="117"/>
      <c r="E308" s="107"/>
      <c r="F308" s="107"/>
      <c r="G308" s="107"/>
      <c r="H308" s="107"/>
      <c r="J308" s="107"/>
      <c r="K308" s="107"/>
      <c r="L308" s="107"/>
      <c r="M308" s="257"/>
      <c r="N308" s="107"/>
      <c r="O308" s="107"/>
      <c r="P308" s="107"/>
      <c r="Q308" s="107"/>
      <c r="V308" s="107"/>
      <c r="W308" s="107"/>
      <c r="X308" s="107"/>
    </row>
    <row r="309" spans="3:24" ht="12" customHeight="1" x14ac:dyDescent="0.3">
      <c r="C309" s="107"/>
      <c r="D309" s="117"/>
      <c r="E309" s="107"/>
      <c r="F309" s="107"/>
      <c r="G309" s="107"/>
      <c r="H309" s="107"/>
      <c r="J309" s="107"/>
      <c r="K309" s="107"/>
      <c r="L309" s="107"/>
      <c r="M309" s="257"/>
      <c r="N309" s="107"/>
      <c r="O309" s="107"/>
      <c r="P309" s="107"/>
      <c r="Q309" s="107"/>
      <c r="V309" s="107"/>
      <c r="W309" s="107"/>
      <c r="X309" s="107"/>
    </row>
    <row r="310" spans="3:24" ht="12" customHeight="1" x14ac:dyDescent="0.3">
      <c r="C310" s="107"/>
      <c r="D310" s="117"/>
      <c r="E310" s="107"/>
      <c r="F310" s="107"/>
      <c r="G310" s="107"/>
      <c r="H310" s="107"/>
      <c r="J310" s="107"/>
      <c r="K310" s="107"/>
      <c r="L310" s="107"/>
      <c r="M310" s="257"/>
      <c r="N310" s="107"/>
      <c r="O310" s="107"/>
      <c r="P310" s="107"/>
      <c r="Q310" s="107"/>
      <c r="V310" s="107"/>
      <c r="W310" s="107"/>
      <c r="X310" s="107"/>
    </row>
    <row r="311" spans="3:24" ht="12" customHeight="1" x14ac:dyDescent="0.3">
      <c r="C311" s="107"/>
      <c r="D311" s="117"/>
      <c r="E311" s="107"/>
      <c r="F311" s="107"/>
      <c r="G311" s="107"/>
      <c r="H311" s="107"/>
      <c r="J311" s="107"/>
      <c r="K311" s="107"/>
      <c r="L311" s="107"/>
      <c r="M311" s="257"/>
      <c r="N311" s="107"/>
      <c r="O311" s="107"/>
      <c r="P311" s="107"/>
      <c r="Q311" s="107"/>
      <c r="V311" s="107"/>
      <c r="W311" s="107"/>
      <c r="X311" s="107"/>
    </row>
    <row r="312" spans="3:24" ht="12" customHeight="1" x14ac:dyDescent="0.3">
      <c r="C312" s="107"/>
      <c r="D312" s="117"/>
      <c r="E312" s="107"/>
      <c r="F312" s="107"/>
      <c r="G312" s="107"/>
      <c r="H312" s="107"/>
      <c r="J312" s="107"/>
      <c r="K312" s="107"/>
      <c r="L312" s="107"/>
      <c r="M312" s="257"/>
      <c r="N312" s="107"/>
      <c r="O312" s="107"/>
      <c r="P312" s="107"/>
      <c r="Q312" s="107"/>
      <c r="V312" s="107"/>
      <c r="W312" s="107"/>
      <c r="X312" s="107"/>
    </row>
    <row r="313" spans="3:24" ht="12" customHeight="1" x14ac:dyDescent="0.3">
      <c r="C313" s="107"/>
      <c r="D313" s="117"/>
      <c r="E313" s="107"/>
      <c r="F313" s="107"/>
      <c r="G313" s="107"/>
      <c r="H313" s="107"/>
      <c r="J313" s="107"/>
      <c r="K313" s="107"/>
      <c r="L313" s="107"/>
      <c r="M313" s="257"/>
      <c r="N313" s="107"/>
      <c r="O313" s="107"/>
      <c r="P313" s="107"/>
      <c r="Q313" s="107"/>
      <c r="V313" s="107"/>
      <c r="W313" s="107"/>
      <c r="X313" s="107"/>
    </row>
    <row r="314" spans="3:24" ht="12" customHeight="1" x14ac:dyDescent="0.3">
      <c r="C314" s="107"/>
      <c r="D314" s="117"/>
      <c r="E314" s="107"/>
      <c r="F314" s="107"/>
      <c r="G314" s="107"/>
      <c r="H314" s="107"/>
      <c r="J314" s="107"/>
      <c r="K314" s="107"/>
      <c r="L314" s="107"/>
      <c r="M314" s="257"/>
      <c r="N314" s="107"/>
      <c r="O314" s="107"/>
      <c r="P314" s="107"/>
      <c r="Q314" s="107"/>
      <c r="V314" s="107"/>
      <c r="W314" s="107"/>
      <c r="X314" s="107"/>
    </row>
    <row r="315" spans="3:24" ht="12" customHeight="1" x14ac:dyDescent="0.3">
      <c r="C315" s="107"/>
      <c r="D315" s="117"/>
      <c r="E315" s="107"/>
      <c r="F315" s="107"/>
      <c r="G315" s="107"/>
      <c r="H315" s="107"/>
      <c r="J315" s="107"/>
      <c r="K315" s="107"/>
      <c r="L315" s="107"/>
      <c r="M315" s="257"/>
      <c r="N315" s="107"/>
      <c r="O315" s="107"/>
      <c r="P315" s="107"/>
      <c r="Q315" s="107"/>
      <c r="V315" s="107"/>
      <c r="W315" s="107"/>
      <c r="X315" s="107"/>
    </row>
    <row r="316" spans="3:24" ht="12" customHeight="1" x14ac:dyDescent="0.3">
      <c r="C316" s="107"/>
      <c r="D316" s="117"/>
      <c r="E316" s="107"/>
      <c r="F316" s="107"/>
      <c r="G316" s="107"/>
      <c r="H316" s="107"/>
      <c r="J316" s="107"/>
      <c r="K316" s="107"/>
      <c r="L316" s="107"/>
      <c r="M316" s="257"/>
      <c r="N316" s="107"/>
      <c r="O316" s="107"/>
      <c r="P316" s="107"/>
      <c r="Q316" s="107"/>
      <c r="V316" s="107"/>
      <c r="W316" s="107"/>
      <c r="X316" s="107"/>
    </row>
    <row r="317" spans="3:24" ht="12" customHeight="1" x14ac:dyDescent="0.3">
      <c r="C317" s="107"/>
      <c r="D317" s="117"/>
      <c r="E317" s="107"/>
      <c r="F317" s="107"/>
      <c r="G317" s="107"/>
      <c r="H317" s="107"/>
      <c r="J317" s="107"/>
      <c r="K317" s="107"/>
      <c r="L317" s="107"/>
      <c r="M317" s="257"/>
      <c r="N317" s="107"/>
      <c r="O317" s="107"/>
      <c r="P317" s="107"/>
      <c r="Q317" s="107"/>
      <c r="V317" s="107"/>
      <c r="W317" s="107"/>
      <c r="X317" s="107"/>
    </row>
    <row r="318" spans="3:24" ht="12" customHeight="1" x14ac:dyDescent="0.3">
      <c r="C318" s="107"/>
      <c r="D318" s="117"/>
      <c r="E318" s="107"/>
      <c r="F318" s="107"/>
      <c r="G318" s="107"/>
      <c r="H318" s="107"/>
      <c r="J318" s="107"/>
      <c r="K318" s="107"/>
      <c r="L318" s="107"/>
      <c r="M318" s="257"/>
      <c r="N318" s="107"/>
      <c r="O318" s="107"/>
      <c r="P318" s="107"/>
      <c r="Q318" s="107"/>
      <c r="V318" s="107"/>
      <c r="W318" s="107"/>
      <c r="X318" s="107"/>
    </row>
    <row r="319" spans="3:24" ht="12" customHeight="1" x14ac:dyDescent="0.3">
      <c r="C319" s="107"/>
      <c r="D319" s="117"/>
      <c r="E319" s="107"/>
      <c r="F319" s="107"/>
      <c r="G319" s="107"/>
      <c r="H319" s="107"/>
      <c r="J319" s="107"/>
      <c r="K319" s="107"/>
      <c r="L319" s="107"/>
      <c r="M319" s="257"/>
      <c r="N319" s="107"/>
      <c r="O319" s="107"/>
      <c r="P319" s="107"/>
      <c r="Q319" s="107"/>
      <c r="V319" s="107"/>
      <c r="W319" s="107"/>
      <c r="X319" s="107"/>
    </row>
    <row r="320" spans="3:24" ht="12" customHeight="1" x14ac:dyDescent="0.3">
      <c r="C320" s="107"/>
      <c r="D320" s="117"/>
      <c r="E320" s="107"/>
      <c r="F320" s="107"/>
      <c r="G320" s="107"/>
      <c r="H320" s="107"/>
      <c r="J320" s="107"/>
      <c r="K320" s="107"/>
      <c r="L320" s="107"/>
      <c r="M320" s="257"/>
      <c r="N320" s="107"/>
      <c r="O320" s="107"/>
      <c r="P320" s="107"/>
      <c r="Q320" s="107"/>
      <c r="V320" s="107"/>
      <c r="W320" s="107"/>
      <c r="X320" s="107"/>
    </row>
    <row r="321" spans="3:24" ht="12" customHeight="1" x14ac:dyDescent="0.3">
      <c r="C321" s="107"/>
      <c r="D321" s="117"/>
      <c r="E321" s="107"/>
      <c r="F321" s="107"/>
      <c r="G321" s="107"/>
      <c r="H321" s="107"/>
      <c r="J321" s="107"/>
      <c r="K321" s="107"/>
      <c r="L321" s="107"/>
      <c r="M321" s="257"/>
      <c r="N321" s="107"/>
      <c r="O321" s="107"/>
      <c r="P321" s="107"/>
      <c r="Q321" s="107"/>
      <c r="V321" s="107"/>
      <c r="W321" s="107"/>
      <c r="X321" s="107"/>
    </row>
    <row r="322" spans="3:24" ht="12" customHeight="1" x14ac:dyDescent="0.3">
      <c r="C322" s="107"/>
      <c r="D322" s="117"/>
      <c r="E322" s="107"/>
      <c r="F322" s="107"/>
      <c r="G322" s="107"/>
      <c r="H322" s="107"/>
      <c r="J322" s="107"/>
      <c r="K322" s="107"/>
      <c r="L322" s="107"/>
      <c r="M322" s="257"/>
      <c r="N322" s="107"/>
      <c r="O322" s="107"/>
      <c r="P322" s="107"/>
      <c r="Q322" s="107"/>
      <c r="V322" s="107"/>
      <c r="W322" s="107"/>
      <c r="X322" s="107"/>
    </row>
    <row r="323" spans="3:24" ht="12" customHeight="1" x14ac:dyDescent="0.3">
      <c r="C323" s="107"/>
      <c r="D323" s="117"/>
      <c r="E323" s="107"/>
      <c r="F323" s="107"/>
      <c r="G323" s="107"/>
      <c r="H323" s="107"/>
      <c r="J323" s="107"/>
      <c r="K323" s="107"/>
      <c r="L323" s="107"/>
      <c r="M323" s="257"/>
      <c r="N323" s="107"/>
      <c r="O323" s="107"/>
      <c r="P323" s="107"/>
      <c r="Q323" s="107"/>
      <c r="V323" s="107"/>
      <c r="W323" s="107"/>
      <c r="X323" s="107"/>
    </row>
    <row r="324" spans="3:24" ht="12" customHeight="1" x14ac:dyDescent="0.3">
      <c r="C324" s="107"/>
      <c r="D324" s="117"/>
      <c r="E324" s="107"/>
      <c r="F324" s="107"/>
      <c r="G324" s="107"/>
      <c r="H324" s="107"/>
      <c r="J324" s="107"/>
      <c r="K324" s="107"/>
      <c r="L324" s="107"/>
      <c r="M324" s="257"/>
      <c r="N324" s="107"/>
      <c r="O324" s="107"/>
      <c r="P324" s="107"/>
      <c r="Q324" s="107"/>
      <c r="V324" s="107"/>
      <c r="W324" s="107"/>
      <c r="X324" s="107"/>
    </row>
    <row r="325" spans="3:24" ht="12" customHeight="1" x14ac:dyDescent="0.3">
      <c r="C325" s="107"/>
      <c r="D325" s="117"/>
      <c r="E325" s="107"/>
      <c r="F325" s="107"/>
      <c r="G325" s="107"/>
      <c r="H325" s="107"/>
      <c r="J325" s="107"/>
      <c r="K325" s="107"/>
      <c r="L325" s="107"/>
      <c r="M325" s="257"/>
      <c r="N325" s="107"/>
      <c r="O325" s="107"/>
      <c r="P325" s="107"/>
      <c r="Q325" s="107"/>
      <c r="V325" s="107"/>
      <c r="W325" s="107"/>
      <c r="X325" s="107"/>
    </row>
    <row r="326" spans="3:24" ht="12" customHeight="1" x14ac:dyDescent="0.3">
      <c r="C326" s="107"/>
      <c r="D326" s="117"/>
      <c r="E326" s="107"/>
      <c r="F326" s="107"/>
      <c r="G326" s="107"/>
      <c r="H326" s="107"/>
      <c r="J326" s="107"/>
      <c r="K326" s="107"/>
      <c r="L326" s="107"/>
      <c r="M326" s="257"/>
      <c r="N326" s="107"/>
      <c r="O326" s="107"/>
      <c r="P326" s="107"/>
      <c r="Q326" s="107"/>
      <c r="V326" s="107"/>
      <c r="W326" s="107"/>
      <c r="X326" s="107"/>
    </row>
    <row r="327" spans="3:24" ht="12" customHeight="1" x14ac:dyDescent="0.3">
      <c r="C327" s="107"/>
      <c r="D327" s="117"/>
      <c r="E327" s="107"/>
      <c r="F327" s="107"/>
      <c r="G327" s="107"/>
      <c r="H327" s="107"/>
      <c r="J327" s="107"/>
      <c r="K327" s="107"/>
      <c r="L327" s="107"/>
      <c r="M327" s="257"/>
      <c r="N327" s="107"/>
      <c r="O327" s="107"/>
      <c r="P327" s="107"/>
      <c r="Q327" s="107"/>
      <c r="V327" s="107"/>
      <c r="W327" s="107"/>
      <c r="X327" s="107"/>
    </row>
    <row r="328" spans="3:24" ht="12" customHeight="1" x14ac:dyDescent="0.3">
      <c r="C328" s="107"/>
      <c r="D328" s="117"/>
      <c r="E328" s="107"/>
      <c r="F328" s="107"/>
      <c r="G328" s="107"/>
      <c r="H328" s="107"/>
      <c r="J328" s="107"/>
      <c r="K328" s="107"/>
      <c r="L328" s="107"/>
      <c r="M328" s="257"/>
      <c r="N328" s="107"/>
      <c r="O328" s="107"/>
      <c r="P328" s="107"/>
      <c r="Q328" s="107"/>
      <c r="V328" s="107"/>
      <c r="W328" s="107"/>
      <c r="X328" s="107"/>
    </row>
    <row r="329" spans="3:24" ht="12" customHeight="1" x14ac:dyDescent="0.3">
      <c r="C329" s="107"/>
      <c r="D329" s="117"/>
      <c r="E329" s="107"/>
      <c r="F329" s="107"/>
      <c r="G329" s="107"/>
      <c r="H329" s="107"/>
      <c r="J329" s="107"/>
      <c r="K329" s="107"/>
      <c r="L329" s="107"/>
      <c r="M329" s="257"/>
      <c r="N329" s="107"/>
      <c r="O329" s="107"/>
      <c r="P329" s="107"/>
      <c r="Q329" s="107"/>
      <c r="V329" s="107"/>
      <c r="W329" s="107"/>
      <c r="X329" s="107"/>
    </row>
    <row r="330" spans="3:24" ht="12" customHeight="1" x14ac:dyDescent="0.3">
      <c r="C330" s="107"/>
      <c r="D330" s="117"/>
      <c r="E330" s="107"/>
      <c r="F330" s="107"/>
      <c r="G330" s="107"/>
      <c r="H330" s="107"/>
      <c r="J330" s="107"/>
      <c r="K330" s="107"/>
      <c r="L330" s="107"/>
      <c r="M330" s="257"/>
      <c r="N330" s="107"/>
      <c r="O330" s="107"/>
      <c r="P330" s="107"/>
      <c r="Q330" s="107"/>
      <c r="V330" s="107"/>
      <c r="W330" s="107"/>
      <c r="X330" s="107"/>
    </row>
    <row r="331" spans="3:24" ht="12" customHeight="1" x14ac:dyDescent="0.3">
      <c r="C331" s="107"/>
      <c r="D331" s="117"/>
      <c r="E331" s="107"/>
      <c r="F331" s="107"/>
      <c r="G331" s="107"/>
      <c r="H331" s="107"/>
      <c r="J331" s="107"/>
      <c r="K331" s="107"/>
      <c r="L331" s="107"/>
      <c r="M331" s="257"/>
      <c r="N331" s="107"/>
      <c r="O331" s="107"/>
      <c r="P331" s="107"/>
      <c r="Q331" s="107"/>
      <c r="V331" s="107"/>
      <c r="W331" s="107"/>
      <c r="X331" s="107"/>
    </row>
    <row r="332" spans="3:24" ht="12" customHeight="1" x14ac:dyDescent="0.3">
      <c r="C332" s="107"/>
      <c r="D332" s="117"/>
      <c r="E332" s="107"/>
      <c r="F332" s="107"/>
      <c r="G332" s="107"/>
      <c r="H332" s="107"/>
      <c r="J332" s="107"/>
      <c r="K332" s="107"/>
      <c r="L332" s="107"/>
      <c r="M332" s="257"/>
      <c r="N332" s="107"/>
      <c r="O332" s="107"/>
      <c r="P332" s="107"/>
      <c r="Q332" s="107"/>
      <c r="V332" s="107"/>
      <c r="W332" s="107"/>
      <c r="X332" s="107"/>
    </row>
    <row r="333" spans="3:24" ht="12" customHeight="1" x14ac:dyDescent="0.3">
      <c r="C333" s="107"/>
      <c r="D333" s="117"/>
      <c r="E333" s="107"/>
      <c r="F333" s="107"/>
      <c r="G333" s="107"/>
      <c r="H333" s="107"/>
      <c r="J333" s="107"/>
      <c r="K333" s="107"/>
      <c r="L333" s="107"/>
      <c r="M333" s="257"/>
      <c r="N333" s="107"/>
      <c r="O333" s="107"/>
      <c r="P333" s="107"/>
      <c r="Q333" s="107"/>
      <c r="V333" s="107"/>
      <c r="W333" s="107"/>
      <c r="X333" s="107"/>
    </row>
    <row r="334" spans="3:24" ht="12" customHeight="1" x14ac:dyDescent="0.3">
      <c r="C334" s="107"/>
      <c r="D334" s="117"/>
      <c r="E334" s="107"/>
      <c r="F334" s="107"/>
      <c r="G334" s="107"/>
      <c r="H334" s="107"/>
      <c r="J334" s="107"/>
      <c r="K334" s="107"/>
      <c r="L334" s="107"/>
      <c r="M334" s="257"/>
      <c r="N334" s="107"/>
      <c r="O334" s="107"/>
      <c r="P334" s="107"/>
      <c r="Q334" s="107"/>
      <c r="V334" s="107"/>
      <c r="W334" s="107"/>
      <c r="X334" s="107"/>
    </row>
    <row r="335" spans="3:24" ht="12" customHeight="1" x14ac:dyDescent="0.3">
      <c r="C335" s="107"/>
      <c r="D335" s="117"/>
      <c r="E335" s="107"/>
      <c r="F335" s="107"/>
      <c r="G335" s="107"/>
      <c r="H335" s="107"/>
      <c r="J335" s="107"/>
      <c r="K335" s="107"/>
      <c r="L335" s="107"/>
      <c r="M335" s="257"/>
      <c r="N335" s="107"/>
      <c r="O335" s="107"/>
      <c r="P335" s="107"/>
      <c r="Q335" s="107"/>
      <c r="V335" s="107"/>
      <c r="W335" s="107"/>
      <c r="X335" s="107"/>
    </row>
    <row r="336" spans="3:24" ht="12" customHeight="1" x14ac:dyDescent="0.3">
      <c r="C336" s="107"/>
      <c r="D336" s="117"/>
      <c r="E336" s="107"/>
      <c r="F336" s="107"/>
      <c r="G336" s="107"/>
      <c r="H336" s="107"/>
      <c r="J336" s="107"/>
      <c r="K336" s="107"/>
      <c r="L336" s="107"/>
      <c r="M336" s="257"/>
      <c r="N336" s="107"/>
      <c r="O336" s="107"/>
      <c r="P336" s="107"/>
      <c r="Q336" s="107"/>
      <c r="V336" s="107"/>
      <c r="W336" s="107"/>
      <c r="X336" s="107"/>
    </row>
    <row r="337" spans="3:24" ht="12" customHeight="1" x14ac:dyDescent="0.3">
      <c r="C337" s="107"/>
      <c r="D337" s="117"/>
      <c r="E337" s="107"/>
      <c r="F337" s="107"/>
      <c r="G337" s="107"/>
      <c r="H337" s="107"/>
      <c r="J337" s="107"/>
      <c r="K337" s="107"/>
      <c r="L337" s="107"/>
      <c r="M337" s="257"/>
      <c r="N337" s="107"/>
      <c r="O337" s="107"/>
      <c r="P337" s="107"/>
      <c r="Q337" s="107"/>
      <c r="V337" s="107"/>
      <c r="W337" s="107"/>
      <c r="X337" s="107"/>
    </row>
    <row r="338" spans="3:24" ht="12" customHeight="1" x14ac:dyDescent="0.3">
      <c r="C338" s="107"/>
      <c r="D338" s="117"/>
      <c r="E338" s="107"/>
      <c r="F338" s="107"/>
      <c r="G338" s="107"/>
      <c r="H338" s="107"/>
      <c r="J338" s="107"/>
      <c r="K338" s="107"/>
      <c r="L338" s="107"/>
      <c r="M338" s="257"/>
      <c r="N338" s="107"/>
      <c r="O338" s="107"/>
      <c r="P338" s="107"/>
      <c r="Q338" s="107"/>
      <c r="V338" s="107"/>
      <c r="W338" s="107"/>
      <c r="X338" s="107"/>
    </row>
    <row r="339" spans="3:24" ht="12" customHeight="1" x14ac:dyDescent="0.3">
      <c r="C339" s="107"/>
      <c r="D339" s="117"/>
      <c r="E339" s="107"/>
      <c r="F339" s="107"/>
      <c r="G339" s="107"/>
      <c r="H339" s="107"/>
      <c r="J339" s="107"/>
      <c r="K339" s="107"/>
      <c r="L339" s="107"/>
      <c r="M339" s="257"/>
      <c r="N339" s="107"/>
      <c r="O339" s="107"/>
      <c r="P339" s="107"/>
      <c r="Q339" s="107"/>
      <c r="V339" s="107"/>
      <c r="W339" s="107"/>
      <c r="X339" s="107"/>
    </row>
    <row r="340" spans="3:24" ht="12" customHeight="1" x14ac:dyDescent="0.3">
      <c r="C340" s="107"/>
      <c r="D340" s="117"/>
      <c r="E340" s="107"/>
      <c r="F340" s="107"/>
      <c r="G340" s="107"/>
      <c r="H340" s="107"/>
      <c r="J340" s="107"/>
      <c r="K340" s="107"/>
      <c r="L340" s="107"/>
      <c r="M340" s="257"/>
      <c r="N340" s="107"/>
      <c r="O340" s="107"/>
      <c r="P340" s="107"/>
      <c r="Q340" s="107"/>
      <c r="V340" s="107"/>
      <c r="W340" s="107"/>
      <c r="X340" s="107"/>
    </row>
    <row r="341" spans="3:24" ht="12" customHeight="1" x14ac:dyDescent="0.3">
      <c r="C341" s="107"/>
      <c r="D341" s="117"/>
      <c r="E341" s="107"/>
      <c r="F341" s="107"/>
      <c r="G341" s="107"/>
      <c r="H341" s="107"/>
      <c r="J341" s="107"/>
      <c r="K341" s="107"/>
      <c r="L341" s="107"/>
      <c r="M341" s="257"/>
      <c r="N341" s="107"/>
      <c r="O341" s="107"/>
      <c r="P341" s="107"/>
      <c r="Q341" s="107"/>
      <c r="V341" s="107"/>
      <c r="W341" s="107"/>
      <c r="X341" s="107"/>
    </row>
    <row r="342" spans="3:24" ht="12" customHeight="1" x14ac:dyDescent="0.3">
      <c r="C342" s="107"/>
      <c r="D342" s="117"/>
      <c r="E342" s="107"/>
      <c r="F342" s="107"/>
      <c r="G342" s="107"/>
      <c r="H342" s="107"/>
      <c r="J342" s="107"/>
      <c r="K342" s="107"/>
      <c r="L342" s="107"/>
      <c r="M342" s="257"/>
      <c r="N342" s="107"/>
      <c r="O342" s="107"/>
      <c r="P342" s="107"/>
      <c r="Q342" s="107"/>
      <c r="V342" s="107"/>
      <c r="W342" s="107"/>
      <c r="X342" s="107"/>
    </row>
    <row r="343" spans="3:24" ht="12" customHeight="1" x14ac:dyDescent="0.3">
      <c r="C343" s="107"/>
      <c r="D343" s="117"/>
      <c r="E343" s="107"/>
      <c r="F343" s="107"/>
      <c r="G343" s="107"/>
      <c r="H343" s="107"/>
      <c r="J343" s="107"/>
      <c r="K343" s="107"/>
      <c r="L343" s="107"/>
      <c r="M343" s="257"/>
      <c r="N343" s="107"/>
      <c r="O343" s="107"/>
      <c r="P343" s="107"/>
      <c r="Q343" s="107"/>
      <c r="V343" s="107"/>
      <c r="W343" s="107"/>
      <c r="X343" s="107"/>
    </row>
    <row r="344" spans="3:24" ht="12" customHeight="1" x14ac:dyDescent="0.3">
      <c r="C344" s="107"/>
      <c r="D344" s="117"/>
      <c r="E344" s="107"/>
      <c r="F344" s="107"/>
      <c r="G344" s="107"/>
      <c r="H344" s="107"/>
      <c r="J344" s="107"/>
      <c r="K344" s="107"/>
      <c r="L344" s="107"/>
      <c r="M344" s="257"/>
      <c r="N344" s="107"/>
      <c r="O344" s="107"/>
      <c r="P344" s="107"/>
      <c r="Q344" s="107"/>
      <c r="V344" s="107"/>
      <c r="W344" s="107"/>
      <c r="X344" s="107"/>
    </row>
    <row r="345" spans="3:24" ht="12" customHeight="1" x14ac:dyDescent="0.3">
      <c r="C345" s="107"/>
      <c r="D345" s="117"/>
      <c r="E345" s="107"/>
      <c r="F345" s="107"/>
      <c r="G345" s="107"/>
      <c r="H345" s="107"/>
      <c r="J345" s="107"/>
      <c r="K345" s="107"/>
      <c r="L345" s="107"/>
      <c r="M345" s="257"/>
      <c r="N345" s="107"/>
      <c r="O345" s="107"/>
      <c r="P345" s="107"/>
      <c r="Q345" s="107"/>
      <c r="V345" s="107"/>
      <c r="W345" s="107"/>
      <c r="X345" s="107"/>
    </row>
    <row r="346" spans="3:24" ht="12" customHeight="1" x14ac:dyDescent="0.3">
      <c r="C346" s="107"/>
      <c r="D346" s="117"/>
      <c r="E346" s="107"/>
      <c r="F346" s="107"/>
      <c r="G346" s="107"/>
      <c r="H346" s="107"/>
      <c r="J346" s="107"/>
      <c r="K346" s="107"/>
      <c r="L346" s="107"/>
      <c r="M346" s="257"/>
      <c r="N346" s="107"/>
      <c r="O346" s="107"/>
      <c r="P346" s="107"/>
      <c r="Q346" s="107"/>
      <c r="V346" s="107"/>
      <c r="W346" s="107"/>
      <c r="X346" s="107"/>
    </row>
    <row r="347" spans="3:24" ht="12" customHeight="1" x14ac:dyDescent="0.3">
      <c r="C347" s="107"/>
      <c r="D347" s="117"/>
      <c r="E347" s="107"/>
      <c r="F347" s="107"/>
      <c r="G347" s="107"/>
      <c r="H347" s="107"/>
      <c r="J347" s="107"/>
      <c r="K347" s="107"/>
      <c r="L347" s="107"/>
      <c r="M347" s="257"/>
      <c r="N347" s="107"/>
      <c r="O347" s="107"/>
      <c r="P347" s="107"/>
      <c r="Q347" s="107"/>
      <c r="V347" s="107"/>
      <c r="W347" s="107"/>
      <c r="X347" s="107"/>
    </row>
    <row r="348" spans="3:24" ht="12" customHeight="1" x14ac:dyDescent="0.3">
      <c r="C348" s="107"/>
      <c r="D348" s="117"/>
      <c r="E348" s="107"/>
      <c r="F348" s="107"/>
      <c r="G348" s="107"/>
      <c r="H348" s="107"/>
      <c r="J348" s="107"/>
      <c r="K348" s="107"/>
      <c r="L348" s="107"/>
      <c r="M348" s="257"/>
      <c r="N348" s="107"/>
      <c r="O348" s="107"/>
      <c r="P348" s="107"/>
      <c r="Q348" s="107"/>
      <c r="V348" s="107"/>
      <c r="W348" s="107"/>
      <c r="X348" s="107"/>
    </row>
    <row r="349" spans="3:24" ht="12" customHeight="1" x14ac:dyDescent="0.3">
      <c r="C349" s="107"/>
      <c r="D349" s="117"/>
      <c r="E349" s="107"/>
      <c r="F349" s="107"/>
      <c r="G349" s="107"/>
      <c r="H349" s="107"/>
      <c r="J349" s="107"/>
      <c r="K349" s="107"/>
      <c r="L349" s="107"/>
      <c r="M349" s="257"/>
      <c r="N349" s="107"/>
      <c r="O349" s="107"/>
      <c r="P349" s="107"/>
      <c r="Q349" s="107"/>
      <c r="V349" s="107"/>
      <c r="W349" s="107"/>
      <c r="X349" s="107"/>
    </row>
    <row r="350" spans="3:24" ht="12" customHeight="1" x14ac:dyDescent="0.3">
      <c r="C350" s="107"/>
      <c r="D350" s="117"/>
      <c r="E350" s="107"/>
      <c r="F350" s="107"/>
      <c r="G350" s="107"/>
      <c r="H350" s="107"/>
      <c r="J350" s="107"/>
      <c r="K350" s="107"/>
      <c r="L350" s="107"/>
      <c r="M350" s="257"/>
      <c r="N350" s="107"/>
      <c r="O350" s="107"/>
      <c r="P350" s="107"/>
      <c r="Q350" s="107"/>
      <c r="V350" s="107"/>
      <c r="W350" s="107"/>
      <c r="X350" s="107"/>
    </row>
    <row r="351" spans="3:24" ht="12" customHeight="1" x14ac:dyDescent="0.3">
      <c r="C351" s="107"/>
      <c r="D351" s="117"/>
      <c r="E351" s="107"/>
      <c r="F351" s="107"/>
      <c r="G351" s="107"/>
      <c r="H351" s="107"/>
      <c r="J351" s="107"/>
      <c r="K351" s="107"/>
      <c r="L351" s="107"/>
      <c r="M351" s="257"/>
      <c r="N351" s="107"/>
      <c r="O351" s="107"/>
      <c r="P351" s="107"/>
      <c r="Q351" s="107"/>
      <c r="V351" s="107"/>
      <c r="W351" s="107"/>
      <c r="X351" s="107"/>
    </row>
    <row r="352" spans="3:24" ht="12" customHeight="1" x14ac:dyDescent="0.3">
      <c r="C352" s="107"/>
      <c r="D352" s="117"/>
      <c r="E352" s="107"/>
      <c r="F352" s="107"/>
      <c r="G352" s="107"/>
      <c r="H352" s="107"/>
      <c r="J352" s="107"/>
      <c r="K352" s="107"/>
      <c r="L352" s="107"/>
      <c r="M352" s="257"/>
      <c r="N352" s="107"/>
      <c r="O352" s="107"/>
      <c r="P352" s="107"/>
      <c r="Q352" s="107"/>
      <c r="V352" s="107"/>
      <c r="W352" s="107"/>
      <c r="X352" s="107"/>
    </row>
    <row r="353" spans="3:24" ht="12" customHeight="1" x14ac:dyDescent="0.3">
      <c r="C353" s="107"/>
      <c r="D353" s="117"/>
      <c r="E353" s="107"/>
      <c r="F353" s="107"/>
      <c r="G353" s="107"/>
      <c r="H353" s="107"/>
      <c r="J353" s="107"/>
      <c r="K353" s="107"/>
      <c r="L353" s="107"/>
      <c r="M353" s="257"/>
      <c r="N353" s="107"/>
      <c r="O353" s="107"/>
      <c r="P353" s="107"/>
      <c r="Q353" s="107"/>
      <c r="V353" s="107"/>
      <c r="W353" s="107"/>
      <c r="X353" s="107"/>
    </row>
    <row r="354" spans="3:24" ht="12" customHeight="1" x14ac:dyDescent="0.3">
      <c r="C354" s="107"/>
      <c r="D354" s="117"/>
      <c r="E354" s="107"/>
      <c r="F354" s="107"/>
      <c r="G354" s="107"/>
      <c r="H354" s="107"/>
      <c r="J354" s="107"/>
      <c r="K354" s="107"/>
      <c r="L354" s="107"/>
      <c r="M354" s="257"/>
      <c r="N354" s="107"/>
      <c r="O354" s="107"/>
      <c r="P354" s="107"/>
      <c r="Q354" s="107"/>
      <c r="V354" s="107"/>
      <c r="W354" s="107"/>
      <c r="X354" s="107"/>
    </row>
    <row r="355" spans="3:24" ht="12" customHeight="1" x14ac:dyDescent="0.3">
      <c r="C355" s="107"/>
      <c r="D355" s="117"/>
      <c r="E355" s="107"/>
      <c r="F355" s="107"/>
      <c r="G355" s="107"/>
      <c r="H355" s="107"/>
      <c r="J355" s="107"/>
      <c r="K355" s="107"/>
      <c r="L355" s="107"/>
      <c r="M355" s="257"/>
      <c r="N355" s="107"/>
      <c r="O355" s="107"/>
      <c r="P355" s="107"/>
      <c r="Q355" s="107"/>
      <c r="V355" s="107"/>
      <c r="W355" s="107"/>
      <c r="X355" s="107"/>
    </row>
    <row r="356" spans="3:24" ht="12" customHeight="1" x14ac:dyDescent="0.3">
      <c r="C356" s="107"/>
      <c r="D356" s="117"/>
      <c r="E356" s="107"/>
      <c r="F356" s="107"/>
      <c r="G356" s="107"/>
      <c r="H356" s="107"/>
      <c r="J356" s="107"/>
      <c r="K356" s="107"/>
      <c r="L356" s="107"/>
      <c r="M356" s="257"/>
      <c r="N356" s="107"/>
      <c r="O356" s="107"/>
      <c r="P356" s="107"/>
      <c r="Q356" s="107"/>
      <c r="V356" s="107"/>
      <c r="W356" s="107"/>
      <c r="X356" s="107"/>
    </row>
    <row r="357" spans="3:24" ht="12" customHeight="1" x14ac:dyDescent="0.3">
      <c r="C357" s="107"/>
      <c r="D357" s="117"/>
      <c r="E357" s="107"/>
      <c r="F357" s="107"/>
      <c r="G357" s="107"/>
      <c r="H357" s="107"/>
      <c r="J357" s="107"/>
      <c r="K357" s="107"/>
      <c r="L357" s="107"/>
      <c r="M357" s="257"/>
      <c r="N357" s="107"/>
      <c r="O357" s="107"/>
      <c r="P357" s="107"/>
      <c r="Q357" s="107"/>
      <c r="V357" s="107"/>
      <c r="W357" s="107"/>
      <c r="X357" s="107"/>
    </row>
    <row r="358" spans="3:24" ht="12" customHeight="1" x14ac:dyDescent="0.3">
      <c r="C358" s="107"/>
      <c r="D358" s="117"/>
      <c r="E358" s="107"/>
      <c r="F358" s="107"/>
      <c r="G358" s="107"/>
      <c r="H358" s="107"/>
      <c r="J358" s="107"/>
      <c r="K358" s="107"/>
      <c r="L358" s="107"/>
      <c r="M358" s="257"/>
      <c r="N358" s="107"/>
      <c r="O358" s="107"/>
      <c r="P358" s="107"/>
      <c r="Q358" s="107"/>
      <c r="V358" s="107"/>
      <c r="W358" s="107"/>
      <c r="X358" s="107"/>
    </row>
    <row r="359" spans="3:24" ht="12" customHeight="1" x14ac:dyDescent="0.3">
      <c r="C359" s="107"/>
      <c r="D359" s="117"/>
      <c r="E359" s="107"/>
      <c r="F359" s="107"/>
      <c r="G359" s="107"/>
      <c r="H359" s="107"/>
      <c r="J359" s="107"/>
      <c r="K359" s="107"/>
      <c r="L359" s="107"/>
      <c r="M359" s="257"/>
      <c r="N359" s="107"/>
      <c r="O359" s="107"/>
      <c r="P359" s="107"/>
      <c r="Q359" s="107"/>
      <c r="V359" s="107"/>
      <c r="W359" s="107"/>
      <c r="X359" s="107"/>
    </row>
    <row r="360" spans="3:24" ht="12" customHeight="1" x14ac:dyDescent="0.3">
      <c r="C360" s="107"/>
      <c r="D360" s="117"/>
      <c r="E360" s="107"/>
      <c r="F360" s="107"/>
      <c r="G360" s="107"/>
      <c r="H360" s="107"/>
      <c r="J360" s="107"/>
      <c r="K360" s="107"/>
      <c r="L360" s="107"/>
      <c r="M360" s="257"/>
      <c r="N360" s="107"/>
      <c r="O360" s="107"/>
      <c r="P360" s="107"/>
      <c r="Q360" s="107"/>
      <c r="V360" s="107"/>
      <c r="W360" s="107"/>
      <c r="X360" s="107"/>
    </row>
    <row r="361" spans="3:24" ht="12" customHeight="1" x14ac:dyDescent="0.3">
      <c r="C361" s="107"/>
      <c r="D361" s="117"/>
      <c r="E361" s="107"/>
      <c r="F361" s="107"/>
      <c r="G361" s="107"/>
      <c r="H361" s="107"/>
      <c r="J361" s="107"/>
      <c r="K361" s="107"/>
      <c r="L361" s="107"/>
      <c r="M361" s="257"/>
      <c r="N361" s="107"/>
      <c r="O361" s="107"/>
      <c r="P361" s="107"/>
      <c r="Q361" s="107"/>
      <c r="V361" s="107"/>
      <c r="W361" s="107"/>
      <c r="X361" s="107"/>
    </row>
    <row r="362" spans="3:24" ht="12" customHeight="1" x14ac:dyDescent="0.3">
      <c r="C362" s="107"/>
      <c r="D362" s="117"/>
      <c r="E362" s="107"/>
      <c r="F362" s="107"/>
      <c r="G362" s="107"/>
      <c r="H362" s="107"/>
      <c r="J362" s="107"/>
      <c r="K362" s="107"/>
      <c r="L362" s="107"/>
      <c r="M362" s="257"/>
      <c r="N362" s="107"/>
      <c r="O362" s="107"/>
      <c r="P362" s="107"/>
      <c r="Q362" s="107"/>
      <c r="V362" s="107"/>
      <c r="W362" s="107"/>
      <c r="X362" s="107"/>
    </row>
    <row r="363" spans="3:24" ht="12" customHeight="1" x14ac:dyDescent="0.3">
      <c r="C363" s="107"/>
      <c r="D363" s="117"/>
      <c r="E363" s="107"/>
      <c r="F363" s="107"/>
      <c r="G363" s="107"/>
      <c r="H363" s="107"/>
      <c r="J363" s="107"/>
      <c r="K363" s="107"/>
      <c r="L363" s="107"/>
      <c r="M363" s="257"/>
      <c r="N363" s="107"/>
      <c r="O363" s="107"/>
      <c r="P363" s="107"/>
      <c r="Q363" s="107"/>
      <c r="V363" s="107"/>
      <c r="W363" s="107"/>
      <c r="X363" s="107"/>
    </row>
    <row r="364" spans="3:24" ht="12" customHeight="1" x14ac:dyDescent="0.3">
      <c r="C364" s="107"/>
      <c r="D364" s="117"/>
      <c r="E364" s="107"/>
      <c r="F364" s="107"/>
      <c r="G364" s="107"/>
      <c r="H364" s="107"/>
      <c r="J364" s="107"/>
      <c r="K364" s="107"/>
      <c r="L364" s="107"/>
      <c r="M364" s="257"/>
      <c r="N364" s="107"/>
      <c r="O364" s="107"/>
      <c r="P364" s="107"/>
      <c r="Q364" s="107"/>
      <c r="V364" s="107"/>
      <c r="W364" s="107"/>
      <c r="X364" s="107"/>
    </row>
    <row r="365" spans="3:24" ht="12" customHeight="1" x14ac:dyDescent="0.3">
      <c r="C365" s="107"/>
      <c r="D365" s="117"/>
      <c r="E365" s="107"/>
      <c r="F365" s="107"/>
      <c r="G365" s="107"/>
      <c r="H365" s="107"/>
      <c r="J365" s="107"/>
      <c r="K365" s="107"/>
      <c r="L365" s="107"/>
      <c r="M365" s="257"/>
      <c r="N365" s="107"/>
      <c r="O365" s="107"/>
      <c r="P365" s="107"/>
      <c r="Q365" s="107"/>
      <c r="V365" s="107"/>
      <c r="W365" s="107"/>
      <c r="X365" s="107"/>
    </row>
    <row r="366" spans="3:24" ht="12" customHeight="1" x14ac:dyDescent="0.3">
      <c r="C366" s="107"/>
      <c r="D366" s="117"/>
      <c r="E366" s="107"/>
      <c r="F366" s="107"/>
      <c r="G366" s="107"/>
      <c r="H366" s="107"/>
      <c r="J366" s="107"/>
      <c r="K366" s="107"/>
      <c r="L366" s="107"/>
      <c r="M366" s="257"/>
      <c r="N366" s="107"/>
      <c r="O366" s="107"/>
      <c r="P366" s="107"/>
      <c r="Q366" s="107"/>
      <c r="V366" s="107"/>
      <c r="W366" s="107"/>
      <c r="X366" s="107"/>
    </row>
    <row r="367" spans="3:24" ht="12" customHeight="1" x14ac:dyDescent="0.3">
      <c r="C367" s="107"/>
      <c r="D367" s="117"/>
      <c r="E367" s="107"/>
      <c r="F367" s="107"/>
      <c r="G367" s="107"/>
      <c r="H367" s="107"/>
      <c r="J367" s="107"/>
      <c r="K367" s="107"/>
      <c r="L367" s="107"/>
      <c r="M367" s="257"/>
      <c r="N367" s="107"/>
      <c r="O367" s="107"/>
      <c r="P367" s="107"/>
      <c r="Q367" s="107"/>
      <c r="V367" s="107"/>
      <c r="W367" s="107"/>
      <c r="X367" s="107"/>
    </row>
    <row r="368" spans="3:24" ht="12" customHeight="1" x14ac:dyDescent="0.3">
      <c r="C368" s="107"/>
      <c r="D368" s="117"/>
      <c r="E368" s="107"/>
      <c r="F368" s="107"/>
      <c r="G368" s="107"/>
      <c r="H368" s="107"/>
      <c r="J368" s="107"/>
      <c r="K368" s="107"/>
      <c r="L368" s="107"/>
      <c r="M368" s="257"/>
      <c r="N368" s="107"/>
      <c r="O368" s="107"/>
      <c r="P368" s="107"/>
      <c r="Q368" s="107"/>
      <c r="V368" s="107"/>
      <c r="W368" s="107"/>
      <c r="X368" s="107"/>
    </row>
    <row r="369" spans="3:24" ht="12" customHeight="1" x14ac:dyDescent="0.3">
      <c r="C369" s="107"/>
      <c r="D369" s="117"/>
      <c r="E369" s="107"/>
      <c r="F369" s="107"/>
      <c r="G369" s="107"/>
      <c r="H369" s="107"/>
      <c r="J369" s="107"/>
      <c r="K369" s="107"/>
      <c r="L369" s="107"/>
      <c r="M369" s="257"/>
      <c r="N369" s="107"/>
      <c r="O369" s="107"/>
      <c r="P369" s="107"/>
      <c r="Q369" s="107"/>
      <c r="V369" s="107"/>
      <c r="W369" s="107"/>
      <c r="X369" s="107"/>
    </row>
    <row r="370" spans="3:24" ht="12" customHeight="1" x14ac:dyDescent="0.3">
      <c r="C370" s="107"/>
      <c r="D370" s="117"/>
      <c r="E370" s="107"/>
      <c r="F370" s="107"/>
      <c r="G370" s="107"/>
      <c r="H370" s="107"/>
      <c r="J370" s="107"/>
      <c r="K370" s="107"/>
      <c r="L370" s="107"/>
      <c r="M370" s="257"/>
      <c r="N370" s="107"/>
      <c r="O370" s="107"/>
      <c r="P370" s="107"/>
      <c r="Q370" s="107"/>
      <c r="V370" s="107"/>
      <c r="W370" s="107"/>
      <c r="X370" s="107"/>
    </row>
    <row r="371" spans="3:24" ht="12" customHeight="1" x14ac:dyDescent="0.3">
      <c r="C371" s="107"/>
      <c r="D371" s="117"/>
      <c r="E371" s="107"/>
      <c r="F371" s="107"/>
      <c r="G371" s="107"/>
      <c r="H371" s="107"/>
      <c r="J371" s="107"/>
      <c r="K371" s="107"/>
      <c r="L371" s="107"/>
      <c r="M371" s="257"/>
      <c r="N371" s="107"/>
      <c r="O371" s="107"/>
      <c r="P371" s="107"/>
      <c r="Q371" s="107"/>
      <c r="V371" s="107"/>
      <c r="W371" s="107"/>
      <c r="X371" s="107"/>
    </row>
    <row r="372" spans="3:24" ht="12" customHeight="1" x14ac:dyDescent="0.3">
      <c r="C372" s="107"/>
      <c r="D372" s="117"/>
      <c r="E372" s="107"/>
      <c r="F372" s="107"/>
      <c r="G372" s="107"/>
      <c r="H372" s="107"/>
      <c r="J372" s="107"/>
      <c r="K372" s="107"/>
      <c r="L372" s="107"/>
      <c r="M372" s="257"/>
      <c r="N372" s="107"/>
      <c r="O372" s="107"/>
      <c r="P372" s="107"/>
      <c r="Q372" s="107"/>
      <c r="V372" s="107"/>
      <c r="W372" s="107"/>
      <c r="X372" s="107"/>
    </row>
    <row r="373" spans="3:24" ht="12" customHeight="1" x14ac:dyDescent="0.3">
      <c r="C373" s="107"/>
      <c r="D373" s="117"/>
      <c r="E373" s="107"/>
      <c r="F373" s="107"/>
      <c r="G373" s="107"/>
      <c r="H373" s="107"/>
      <c r="J373" s="107"/>
      <c r="K373" s="107"/>
      <c r="L373" s="107"/>
      <c r="M373" s="257"/>
      <c r="N373" s="107"/>
      <c r="O373" s="107"/>
      <c r="P373" s="107"/>
      <c r="Q373" s="107"/>
      <c r="V373" s="107"/>
      <c r="W373" s="107"/>
      <c r="X373" s="107"/>
    </row>
    <row r="374" spans="3:24" ht="12" customHeight="1" x14ac:dyDescent="0.3">
      <c r="C374" s="107"/>
      <c r="D374" s="117"/>
      <c r="E374" s="107"/>
      <c r="F374" s="107"/>
      <c r="G374" s="107"/>
      <c r="H374" s="107"/>
      <c r="J374" s="107"/>
      <c r="K374" s="107"/>
      <c r="L374" s="107"/>
      <c r="M374" s="257"/>
      <c r="N374" s="107"/>
      <c r="O374" s="107"/>
      <c r="P374" s="107"/>
      <c r="Q374" s="107"/>
      <c r="V374" s="107"/>
      <c r="W374" s="107"/>
      <c r="X374" s="107"/>
    </row>
    <row r="375" spans="3:24" ht="12" customHeight="1" x14ac:dyDescent="0.3">
      <c r="C375" s="107"/>
      <c r="D375" s="117"/>
      <c r="E375" s="107"/>
      <c r="F375" s="107"/>
      <c r="G375" s="107"/>
      <c r="H375" s="107"/>
      <c r="J375" s="107"/>
      <c r="K375" s="107"/>
      <c r="L375" s="107"/>
      <c r="M375" s="257"/>
      <c r="N375" s="107"/>
      <c r="O375" s="107"/>
      <c r="P375" s="107"/>
      <c r="Q375" s="107"/>
      <c r="V375" s="107"/>
      <c r="W375" s="107"/>
      <c r="X375" s="107"/>
    </row>
    <row r="376" spans="3:24" ht="12" customHeight="1" x14ac:dyDescent="0.3">
      <c r="C376" s="107"/>
      <c r="D376" s="117"/>
      <c r="E376" s="107"/>
      <c r="F376" s="107"/>
      <c r="G376" s="107"/>
      <c r="H376" s="107"/>
      <c r="J376" s="107"/>
      <c r="K376" s="107"/>
      <c r="L376" s="107"/>
      <c r="M376" s="257"/>
      <c r="N376" s="107"/>
      <c r="O376" s="107"/>
      <c r="P376" s="107"/>
      <c r="Q376" s="107"/>
      <c r="V376" s="107"/>
      <c r="W376" s="107"/>
      <c r="X376" s="107"/>
    </row>
    <row r="377" spans="3:24" ht="12" customHeight="1" x14ac:dyDescent="0.3">
      <c r="C377" s="107"/>
      <c r="D377" s="117"/>
      <c r="E377" s="107"/>
      <c r="F377" s="107"/>
      <c r="G377" s="107"/>
      <c r="H377" s="107"/>
      <c r="J377" s="107"/>
      <c r="K377" s="107"/>
      <c r="L377" s="107"/>
      <c r="M377" s="257"/>
      <c r="N377" s="107"/>
      <c r="O377" s="107"/>
      <c r="P377" s="107"/>
      <c r="Q377" s="107"/>
      <c r="V377" s="107"/>
      <c r="W377" s="107"/>
      <c r="X377" s="107"/>
    </row>
    <row r="378" spans="3:24" ht="12" customHeight="1" x14ac:dyDescent="0.3">
      <c r="C378" s="107"/>
      <c r="D378" s="117"/>
      <c r="E378" s="107"/>
      <c r="F378" s="107"/>
      <c r="G378" s="107"/>
      <c r="H378" s="107"/>
      <c r="J378" s="107"/>
      <c r="K378" s="107"/>
      <c r="L378" s="107"/>
      <c r="M378" s="257"/>
      <c r="N378" s="107"/>
      <c r="O378" s="107"/>
      <c r="P378" s="107"/>
      <c r="Q378" s="107"/>
      <c r="V378" s="107"/>
      <c r="W378" s="107"/>
      <c r="X378" s="107"/>
    </row>
    <row r="379" spans="3:24" ht="12" customHeight="1" x14ac:dyDescent="0.3">
      <c r="C379" s="107"/>
      <c r="D379" s="117"/>
      <c r="E379" s="107"/>
      <c r="F379" s="107"/>
      <c r="G379" s="107"/>
      <c r="H379" s="107"/>
      <c r="J379" s="107"/>
      <c r="K379" s="107"/>
      <c r="L379" s="107"/>
      <c r="M379" s="257"/>
      <c r="N379" s="107"/>
      <c r="O379" s="107"/>
      <c r="P379" s="107"/>
      <c r="Q379" s="107"/>
      <c r="V379" s="107"/>
      <c r="W379" s="107"/>
      <c r="X379" s="107"/>
    </row>
    <row r="380" spans="3:24" ht="12" customHeight="1" x14ac:dyDescent="0.3">
      <c r="C380" s="107"/>
      <c r="D380" s="117"/>
      <c r="E380" s="107"/>
      <c r="F380" s="107"/>
      <c r="G380" s="107"/>
      <c r="H380" s="107"/>
      <c r="J380" s="107"/>
      <c r="K380" s="107"/>
      <c r="L380" s="107"/>
      <c r="M380" s="257"/>
      <c r="N380" s="107"/>
      <c r="O380" s="107"/>
      <c r="P380" s="107"/>
      <c r="Q380" s="107"/>
      <c r="V380" s="107"/>
      <c r="W380" s="107"/>
      <c r="X380" s="107"/>
    </row>
    <row r="381" spans="3:24" ht="12" customHeight="1" x14ac:dyDescent="0.3">
      <c r="C381" s="107"/>
      <c r="D381" s="117"/>
      <c r="E381" s="107"/>
      <c r="F381" s="107"/>
      <c r="G381" s="107"/>
      <c r="H381" s="107"/>
      <c r="J381" s="107"/>
      <c r="K381" s="107"/>
      <c r="L381" s="107"/>
      <c r="M381" s="257"/>
      <c r="N381" s="107"/>
      <c r="O381" s="107"/>
      <c r="P381" s="107"/>
      <c r="Q381" s="107"/>
      <c r="V381" s="107"/>
      <c r="W381" s="107"/>
      <c r="X381" s="107"/>
    </row>
    <row r="382" spans="3:24" ht="12" customHeight="1" x14ac:dyDescent="0.3">
      <c r="C382" s="107"/>
      <c r="D382" s="117"/>
      <c r="E382" s="107"/>
      <c r="F382" s="107"/>
      <c r="G382" s="107"/>
      <c r="H382" s="107"/>
      <c r="J382" s="107"/>
      <c r="K382" s="107"/>
      <c r="L382" s="107"/>
      <c r="M382" s="257"/>
      <c r="N382" s="107"/>
      <c r="O382" s="107"/>
      <c r="P382" s="107"/>
      <c r="Q382" s="107"/>
      <c r="V382" s="107"/>
      <c r="W382" s="107"/>
      <c r="X382" s="107"/>
    </row>
    <row r="383" spans="3:24" ht="12" customHeight="1" x14ac:dyDescent="0.3">
      <c r="C383" s="107"/>
      <c r="D383" s="117"/>
      <c r="E383" s="107"/>
      <c r="F383" s="107"/>
      <c r="G383" s="107"/>
      <c r="H383" s="107"/>
      <c r="J383" s="107"/>
      <c r="K383" s="107"/>
      <c r="L383" s="107"/>
      <c r="M383" s="257"/>
      <c r="N383" s="107"/>
      <c r="O383" s="107"/>
      <c r="P383" s="107"/>
      <c r="Q383" s="107"/>
      <c r="V383" s="107"/>
      <c r="W383" s="107"/>
      <c r="X383" s="107"/>
    </row>
    <row r="384" spans="3:24" ht="12" customHeight="1" x14ac:dyDescent="0.3">
      <c r="C384" s="107"/>
      <c r="D384" s="117"/>
      <c r="E384" s="107"/>
      <c r="F384" s="107"/>
      <c r="G384" s="107"/>
      <c r="H384" s="107"/>
      <c r="J384" s="107"/>
      <c r="K384" s="107"/>
      <c r="L384" s="107"/>
      <c r="M384" s="257"/>
      <c r="N384" s="107"/>
      <c r="O384" s="107"/>
      <c r="P384" s="107"/>
      <c r="Q384" s="107"/>
      <c r="V384" s="107"/>
      <c r="W384" s="107"/>
      <c r="X384" s="107"/>
    </row>
    <row r="385" spans="3:24" ht="12" customHeight="1" x14ac:dyDescent="0.3">
      <c r="C385" s="107"/>
      <c r="D385" s="117"/>
      <c r="E385" s="107"/>
      <c r="F385" s="107"/>
      <c r="G385" s="107"/>
      <c r="H385" s="107"/>
      <c r="J385" s="107"/>
      <c r="K385" s="107"/>
      <c r="L385" s="107"/>
      <c r="M385" s="257"/>
      <c r="N385" s="107"/>
      <c r="O385" s="107"/>
      <c r="P385" s="107"/>
      <c r="Q385" s="107"/>
      <c r="V385" s="107"/>
      <c r="W385" s="107"/>
      <c r="X385" s="107"/>
    </row>
    <row r="386" spans="3:24" ht="12" customHeight="1" x14ac:dyDescent="0.3">
      <c r="C386" s="107"/>
      <c r="D386" s="117"/>
      <c r="E386" s="107"/>
      <c r="F386" s="107"/>
      <c r="G386" s="107"/>
      <c r="H386" s="107"/>
      <c r="J386" s="107"/>
      <c r="K386" s="107"/>
      <c r="L386" s="107"/>
      <c r="M386" s="257"/>
      <c r="N386" s="107"/>
      <c r="O386" s="107"/>
      <c r="P386" s="107"/>
      <c r="Q386" s="107"/>
      <c r="V386" s="107"/>
      <c r="W386" s="107"/>
      <c r="X386" s="107"/>
    </row>
    <row r="387" spans="3:24" ht="12" customHeight="1" x14ac:dyDescent="0.3">
      <c r="C387" s="107"/>
      <c r="D387" s="117"/>
      <c r="E387" s="107"/>
      <c r="F387" s="107"/>
      <c r="G387" s="107"/>
      <c r="H387" s="107"/>
      <c r="J387" s="107"/>
      <c r="K387" s="107"/>
      <c r="L387" s="107"/>
      <c r="M387" s="257"/>
      <c r="N387" s="107"/>
      <c r="O387" s="107"/>
      <c r="P387" s="107"/>
      <c r="Q387" s="107"/>
      <c r="V387" s="107"/>
      <c r="W387" s="107"/>
      <c r="X387" s="107"/>
    </row>
    <row r="388" spans="3:24" ht="12" customHeight="1" x14ac:dyDescent="0.3">
      <c r="C388" s="107"/>
      <c r="D388" s="117"/>
      <c r="E388" s="107"/>
      <c r="F388" s="107"/>
      <c r="G388" s="107"/>
      <c r="H388" s="107"/>
      <c r="J388" s="107"/>
      <c r="K388" s="107"/>
      <c r="L388" s="107"/>
      <c r="M388" s="257"/>
      <c r="N388" s="107"/>
      <c r="O388" s="107"/>
      <c r="P388" s="107"/>
      <c r="Q388" s="107"/>
      <c r="V388" s="107"/>
      <c r="W388" s="107"/>
      <c r="X388" s="107"/>
    </row>
    <row r="389" spans="3:24" ht="12" customHeight="1" x14ac:dyDescent="0.3">
      <c r="C389" s="107"/>
      <c r="D389" s="117"/>
      <c r="E389" s="107"/>
      <c r="F389" s="107"/>
      <c r="G389" s="107"/>
      <c r="H389" s="107"/>
      <c r="J389" s="107"/>
      <c r="K389" s="107"/>
      <c r="L389" s="107"/>
      <c r="M389" s="257"/>
      <c r="N389" s="107"/>
      <c r="O389" s="107"/>
      <c r="P389" s="107"/>
      <c r="Q389" s="107"/>
      <c r="V389" s="107"/>
      <c r="W389" s="107"/>
      <c r="X389" s="107"/>
    </row>
    <row r="390" spans="3:24" ht="12" customHeight="1" x14ac:dyDescent="0.3">
      <c r="C390" s="107"/>
      <c r="D390" s="117"/>
      <c r="E390" s="107"/>
      <c r="F390" s="107"/>
      <c r="G390" s="107"/>
      <c r="H390" s="107"/>
      <c r="J390" s="107"/>
      <c r="K390" s="107"/>
      <c r="L390" s="107"/>
      <c r="M390" s="257"/>
      <c r="N390" s="107"/>
      <c r="O390" s="107"/>
      <c r="P390" s="107"/>
      <c r="Q390" s="107"/>
      <c r="V390" s="107"/>
      <c r="W390" s="107"/>
      <c r="X390" s="107"/>
    </row>
    <row r="391" spans="3:24" ht="12" customHeight="1" x14ac:dyDescent="0.3">
      <c r="C391" s="107"/>
      <c r="D391" s="117"/>
      <c r="E391" s="107"/>
      <c r="F391" s="107"/>
      <c r="G391" s="107"/>
      <c r="H391" s="107"/>
      <c r="J391" s="107"/>
      <c r="K391" s="107"/>
      <c r="L391" s="107"/>
      <c r="M391" s="257"/>
      <c r="N391" s="107"/>
      <c r="O391" s="107"/>
      <c r="P391" s="107"/>
      <c r="Q391" s="107"/>
      <c r="V391" s="107"/>
      <c r="W391" s="107"/>
      <c r="X391" s="107"/>
    </row>
    <row r="392" spans="3:24" ht="12" customHeight="1" x14ac:dyDescent="0.3">
      <c r="C392" s="107"/>
      <c r="D392" s="117"/>
      <c r="E392" s="107"/>
      <c r="F392" s="107"/>
      <c r="G392" s="107"/>
      <c r="H392" s="107"/>
      <c r="J392" s="107"/>
      <c r="K392" s="107"/>
      <c r="L392" s="107"/>
      <c r="M392" s="257"/>
      <c r="N392" s="107"/>
      <c r="O392" s="107"/>
      <c r="P392" s="107"/>
      <c r="Q392" s="107"/>
      <c r="V392" s="107"/>
      <c r="W392" s="107"/>
      <c r="X392" s="107"/>
    </row>
    <row r="393" spans="3:24" ht="12" customHeight="1" x14ac:dyDescent="0.3">
      <c r="C393" s="107"/>
      <c r="D393" s="117"/>
      <c r="E393" s="107"/>
      <c r="F393" s="107"/>
      <c r="G393" s="107"/>
      <c r="H393" s="107"/>
      <c r="J393" s="107"/>
      <c r="K393" s="107"/>
      <c r="L393" s="107"/>
      <c r="M393" s="257"/>
      <c r="N393" s="107"/>
      <c r="O393" s="107"/>
      <c r="P393" s="107"/>
      <c r="Q393" s="107"/>
      <c r="V393" s="107"/>
      <c r="W393" s="107"/>
      <c r="X393" s="107"/>
    </row>
    <row r="394" spans="3:24" ht="12" customHeight="1" x14ac:dyDescent="0.3">
      <c r="C394" s="107"/>
      <c r="D394" s="117"/>
      <c r="E394" s="107"/>
      <c r="F394" s="107"/>
      <c r="G394" s="107"/>
      <c r="H394" s="107"/>
      <c r="J394" s="107"/>
      <c r="K394" s="107"/>
      <c r="L394" s="107"/>
      <c r="M394" s="257"/>
      <c r="N394" s="107"/>
      <c r="O394" s="107"/>
      <c r="P394" s="107"/>
      <c r="Q394" s="107"/>
      <c r="V394" s="107"/>
      <c r="W394" s="107"/>
      <c r="X394" s="107"/>
    </row>
    <row r="395" spans="3:24" ht="12" customHeight="1" x14ac:dyDescent="0.3">
      <c r="C395" s="107"/>
      <c r="D395" s="117"/>
      <c r="E395" s="107"/>
      <c r="F395" s="107"/>
      <c r="G395" s="107"/>
      <c r="H395" s="107"/>
      <c r="J395" s="107"/>
      <c r="K395" s="107"/>
      <c r="L395" s="107"/>
      <c r="M395" s="257"/>
      <c r="N395" s="107"/>
      <c r="O395" s="107"/>
      <c r="P395" s="107"/>
      <c r="Q395" s="107"/>
      <c r="V395" s="107"/>
      <c r="W395" s="107"/>
      <c r="X395" s="107"/>
    </row>
    <row r="396" spans="3:24" ht="12" customHeight="1" x14ac:dyDescent="0.3">
      <c r="C396" s="107"/>
      <c r="D396" s="117"/>
      <c r="E396" s="107"/>
      <c r="F396" s="107"/>
      <c r="G396" s="107"/>
      <c r="H396" s="107"/>
      <c r="J396" s="107"/>
      <c r="K396" s="107"/>
      <c r="L396" s="107"/>
      <c r="M396" s="257"/>
      <c r="N396" s="107"/>
      <c r="O396" s="107"/>
      <c r="P396" s="107"/>
      <c r="Q396" s="107"/>
      <c r="V396" s="107"/>
      <c r="W396" s="107"/>
      <c r="X396" s="107"/>
    </row>
    <row r="397" spans="3:24" ht="12" customHeight="1" x14ac:dyDescent="0.3">
      <c r="C397" s="107"/>
      <c r="D397" s="117"/>
      <c r="E397" s="107"/>
      <c r="F397" s="107"/>
      <c r="G397" s="107"/>
      <c r="H397" s="107"/>
      <c r="J397" s="107"/>
      <c r="K397" s="107"/>
      <c r="L397" s="107"/>
      <c r="M397" s="257"/>
      <c r="N397" s="107"/>
      <c r="O397" s="107"/>
      <c r="P397" s="107"/>
      <c r="Q397" s="107"/>
      <c r="V397" s="107"/>
      <c r="W397" s="107"/>
      <c r="X397" s="107"/>
    </row>
    <row r="398" spans="3:24" ht="12" customHeight="1" x14ac:dyDescent="0.3">
      <c r="C398" s="107"/>
      <c r="D398" s="117"/>
      <c r="E398" s="107"/>
      <c r="F398" s="107"/>
      <c r="G398" s="107"/>
      <c r="H398" s="107"/>
      <c r="J398" s="107"/>
      <c r="K398" s="107"/>
      <c r="L398" s="107"/>
      <c r="M398" s="257"/>
      <c r="N398" s="107"/>
      <c r="O398" s="107"/>
      <c r="P398" s="107"/>
      <c r="Q398" s="107"/>
      <c r="V398" s="107"/>
      <c r="W398" s="107"/>
      <c r="X398" s="107"/>
    </row>
    <row r="399" spans="3:24" ht="12" customHeight="1" x14ac:dyDescent="0.3">
      <c r="C399" s="107"/>
      <c r="D399" s="117"/>
      <c r="E399" s="107"/>
      <c r="F399" s="107"/>
      <c r="G399" s="107"/>
      <c r="H399" s="107"/>
      <c r="J399" s="107"/>
      <c r="K399" s="107"/>
      <c r="L399" s="107"/>
      <c r="M399" s="257"/>
      <c r="N399" s="107"/>
      <c r="O399" s="107"/>
      <c r="P399" s="107"/>
      <c r="Q399" s="107"/>
      <c r="V399" s="107"/>
      <c r="W399" s="107"/>
      <c r="X399" s="107"/>
    </row>
    <row r="400" spans="3:24" ht="12" customHeight="1" x14ac:dyDescent="0.3">
      <c r="C400" s="107"/>
      <c r="D400" s="117"/>
      <c r="E400" s="107"/>
      <c r="F400" s="107"/>
      <c r="G400" s="107"/>
      <c r="H400" s="107"/>
      <c r="J400" s="107"/>
      <c r="K400" s="107"/>
      <c r="L400" s="107"/>
      <c r="M400" s="257"/>
      <c r="N400" s="107"/>
      <c r="O400" s="107"/>
      <c r="P400" s="107"/>
      <c r="Q400" s="107"/>
      <c r="V400" s="107"/>
      <c r="W400" s="107"/>
      <c r="X400" s="107"/>
    </row>
    <row r="401" spans="3:24" ht="12" customHeight="1" x14ac:dyDescent="0.3">
      <c r="C401" s="107"/>
      <c r="D401" s="117"/>
      <c r="E401" s="107"/>
      <c r="F401" s="107"/>
      <c r="G401" s="107"/>
      <c r="H401" s="107"/>
      <c r="J401" s="107"/>
      <c r="K401" s="107"/>
      <c r="L401" s="107"/>
      <c r="M401" s="257"/>
      <c r="N401" s="107"/>
      <c r="O401" s="107"/>
      <c r="P401" s="107"/>
      <c r="Q401" s="107"/>
      <c r="V401" s="107"/>
      <c r="W401" s="107"/>
      <c r="X401" s="107"/>
    </row>
    <row r="402" spans="3:24" ht="12" customHeight="1" x14ac:dyDescent="0.3">
      <c r="C402" s="107"/>
      <c r="D402" s="117"/>
      <c r="E402" s="107"/>
      <c r="F402" s="107"/>
      <c r="G402" s="107"/>
      <c r="H402" s="107"/>
      <c r="J402" s="107"/>
      <c r="K402" s="107"/>
      <c r="L402" s="107"/>
      <c r="M402" s="257"/>
      <c r="N402" s="107"/>
      <c r="O402" s="107"/>
      <c r="P402" s="107"/>
      <c r="Q402" s="107"/>
      <c r="V402" s="107"/>
      <c r="W402" s="107"/>
      <c r="X402" s="107"/>
    </row>
    <row r="403" spans="3:24" ht="12" customHeight="1" x14ac:dyDescent="0.3">
      <c r="C403" s="107"/>
      <c r="D403" s="117"/>
      <c r="E403" s="107"/>
      <c r="F403" s="107"/>
      <c r="G403" s="107"/>
      <c r="H403" s="107"/>
      <c r="J403" s="107"/>
      <c r="K403" s="107"/>
      <c r="L403" s="107"/>
      <c r="M403" s="257"/>
      <c r="N403" s="107"/>
      <c r="O403" s="107"/>
      <c r="P403" s="107"/>
      <c r="Q403" s="107"/>
      <c r="V403" s="107"/>
      <c r="W403" s="107"/>
      <c r="X403" s="107"/>
    </row>
    <row r="404" spans="3:24" ht="12" customHeight="1" x14ac:dyDescent="0.3">
      <c r="C404" s="107"/>
      <c r="D404" s="117"/>
      <c r="E404" s="107"/>
      <c r="F404" s="107"/>
      <c r="G404" s="107"/>
      <c r="H404" s="107"/>
      <c r="J404" s="107"/>
      <c r="K404" s="107"/>
      <c r="L404" s="107"/>
      <c r="M404" s="257"/>
      <c r="N404" s="107"/>
      <c r="O404" s="107"/>
      <c r="P404" s="107"/>
      <c r="Q404" s="107"/>
      <c r="V404" s="107"/>
      <c r="W404" s="107"/>
      <c r="X404" s="107"/>
    </row>
    <row r="405" spans="3:24" ht="12" customHeight="1" x14ac:dyDescent="0.3">
      <c r="C405" s="107"/>
      <c r="D405" s="117"/>
      <c r="E405" s="107"/>
      <c r="F405" s="107"/>
      <c r="G405" s="107"/>
      <c r="H405" s="107"/>
      <c r="J405" s="107"/>
      <c r="K405" s="107"/>
      <c r="L405" s="107"/>
      <c r="M405" s="257"/>
      <c r="N405" s="107"/>
      <c r="O405" s="107"/>
      <c r="P405" s="107"/>
      <c r="Q405" s="107"/>
      <c r="V405" s="107"/>
      <c r="W405" s="107"/>
      <c r="X405" s="107"/>
    </row>
    <row r="406" spans="3:24" ht="12" customHeight="1" x14ac:dyDescent="0.3">
      <c r="C406" s="107"/>
      <c r="D406" s="117"/>
      <c r="E406" s="107"/>
      <c r="F406" s="107"/>
      <c r="G406" s="107"/>
      <c r="H406" s="107"/>
      <c r="J406" s="107"/>
      <c r="K406" s="107"/>
      <c r="L406" s="107"/>
      <c r="M406" s="257"/>
      <c r="N406" s="107"/>
      <c r="O406" s="107"/>
      <c r="P406" s="107"/>
      <c r="Q406" s="107"/>
      <c r="V406" s="107"/>
      <c r="W406" s="107"/>
      <c r="X406" s="107"/>
    </row>
    <row r="407" spans="3:24" ht="12" customHeight="1" x14ac:dyDescent="0.3">
      <c r="C407" s="107"/>
      <c r="D407" s="117"/>
      <c r="E407" s="107"/>
      <c r="F407" s="107"/>
      <c r="G407" s="107"/>
      <c r="H407" s="107"/>
      <c r="J407" s="107"/>
      <c r="K407" s="107"/>
      <c r="L407" s="107"/>
      <c r="M407" s="257"/>
      <c r="N407" s="107"/>
      <c r="O407" s="107"/>
      <c r="P407" s="107"/>
      <c r="Q407" s="107"/>
      <c r="V407" s="107"/>
      <c r="W407" s="107"/>
      <c r="X407" s="107"/>
    </row>
    <row r="408" spans="3:24" ht="12" customHeight="1" x14ac:dyDescent="0.3">
      <c r="C408" s="107"/>
      <c r="D408" s="117"/>
      <c r="E408" s="107"/>
      <c r="F408" s="107"/>
      <c r="G408" s="107"/>
      <c r="H408" s="107"/>
      <c r="J408" s="107"/>
      <c r="K408" s="107"/>
      <c r="L408" s="107"/>
      <c r="M408" s="257"/>
      <c r="N408" s="107"/>
      <c r="O408" s="107"/>
      <c r="P408" s="107"/>
      <c r="Q408" s="107"/>
      <c r="V408" s="107"/>
      <c r="W408" s="107"/>
      <c r="X408" s="107"/>
    </row>
    <row r="409" spans="3:24" ht="12" customHeight="1" x14ac:dyDescent="0.3">
      <c r="C409" s="107"/>
      <c r="D409" s="117"/>
      <c r="E409" s="107"/>
      <c r="F409" s="107"/>
      <c r="G409" s="107"/>
      <c r="H409" s="107"/>
      <c r="J409" s="107"/>
      <c r="K409" s="107"/>
      <c r="L409" s="107"/>
      <c r="M409" s="257"/>
      <c r="N409" s="107"/>
      <c r="O409" s="107"/>
      <c r="P409" s="107"/>
      <c r="Q409" s="107"/>
      <c r="V409" s="107"/>
      <c r="W409" s="107"/>
      <c r="X409" s="107"/>
    </row>
    <row r="410" spans="3:24" ht="12" customHeight="1" x14ac:dyDescent="0.3">
      <c r="C410" s="107"/>
      <c r="D410" s="117"/>
      <c r="E410" s="107"/>
      <c r="F410" s="107"/>
      <c r="G410" s="107"/>
      <c r="H410" s="107"/>
      <c r="J410" s="107"/>
      <c r="K410" s="107"/>
      <c r="L410" s="107"/>
      <c r="M410" s="257"/>
      <c r="N410" s="107"/>
      <c r="O410" s="107"/>
      <c r="P410" s="107"/>
      <c r="Q410" s="107"/>
      <c r="V410" s="107"/>
      <c r="W410" s="107"/>
      <c r="X410" s="107"/>
    </row>
    <row r="411" spans="3:24" ht="12" customHeight="1" x14ac:dyDescent="0.3">
      <c r="C411" s="107"/>
      <c r="D411" s="117"/>
      <c r="E411" s="107"/>
      <c r="F411" s="107"/>
      <c r="G411" s="107"/>
      <c r="H411" s="107"/>
      <c r="J411" s="107"/>
      <c r="K411" s="107"/>
      <c r="L411" s="107"/>
      <c r="M411" s="257"/>
      <c r="N411" s="107"/>
      <c r="O411" s="107"/>
      <c r="P411" s="107"/>
      <c r="Q411" s="107"/>
      <c r="V411" s="107"/>
      <c r="W411" s="107"/>
      <c r="X411" s="107"/>
    </row>
    <row r="412" spans="3:24" ht="12" customHeight="1" x14ac:dyDescent="0.3">
      <c r="C412" s="107"/>
      <c r="D412" s="117"/>
      <c r="E412" s="107"/>
      <c r="F412" s="107"/>
      <c r="G412" s="107"/>
      <c r="H412" s="107"/>
      <c r="J412" s="107"/>
      <c r="K412" s="107"/>
      <c r="L412" s="107"/>
      <c r="M412" s="257"/>
      <c r="N412" s="107"/>
      <c r="O412" s="107"/>
      <c r="P412" s="107"/>
      <c r="Q412" s="107"/>
      <c r="V412" s="107"/>
      <c r="W412" s="107"/>
      <c r="X412" s="107"/>
    </row>
    <row r="413" spans="3:24" ht="12" customHeight="1" x14ac:dyDescent="0.3">
      <c r="C413" s="107"/>
      <c r="D413" s="117"/>
      <c r="E413" s="107"/>
      <c r="F413" s="107"/>
      <c r="G413" s="107"/>
      <c r="H413" s="107"/>
      <c r="J413" s="107"/>
      <c r="K413" s="107"/>
      <c r="L413" s="107"/>
      <c r="M413" s="257"/>
      <c r="N413" s="107"/>
      <c r="O413" s="107"/>
      <c r="P413" s="107"/>
      <c r="Q413" s="107"/>
      <c r="V413" s="107"/>
      <c r="W413" s="107"/>
      <c r="X413" s="107"/>
    </row>
    <row r="414" spans="3:24" ht="12" customHeight="1" x14ac:dyDescent="0.3">
      <c r="C414" s="107"/>
      <c r="D414" s="117"/>
      <c r="E414" s="107"/>
      <c r="F414" s="107"/>
      <c r="G414" s="107"/>
      <c r="H414" s="107"/>
      <c r="J414" s="107"/>
      <c r="K414" s="107"/>
      <c r="L414" s="107"/>
      <c r="M414" s="257"/>
      <c r="N414" s="107"/>
      <c r="O414" s="107"/>
      <c r="P414" s="107"/>
      <c r="Q414" s="107"/>
      <c r="V414" s="107"/>
      <c r="W414" s="107"/>
      <c r="X414" s="107"/>
    </row>
    <row r="415" spans="3:24" ht="12" customHeight="1" x14ac:dyDescent="0.3">
      <c r="C415" s="107"/>
      <c r="D415" s="117"/>
      <c r="E415" s="107"/>
      <c r="F415" s="107"/>
      <c r="G415" s="107"/>
      <c r="H415" s="107"/>
      <c r="J415" s="107"/>
      <c r="K415" s="107"/>
      <c r="L415" s="107"/>
      <c r="M415" s="257"/>
      <c r="N415" s="107"/>
      <c r="O415" s="107"/>
      <c r="P415" s="107"/>
      <c r="Q415" s="107"/>
      <c r="V415" s="107"/>
      <c r="W415" s="107"/>
      <c r="X415" s="107"/>
    </row>
    <row r="416" spans="3:24" ht="12" customHeight="1" x14ac:dyDescent="0.3">
      <c r="C416" s="107"/>
      <c r="D416" s="117"/>
      <c r="E416" s="107"/>
      <c r="F416" s="107"/>
      <c r="G416" s="107"/>
      <c r="H416" s="107"/>
      <c r="J416" s="107"/>
      <c r="K416" s="107"/>
      <c r="L416" s="107"/>
      <c r="M416" s="257"/>
      <c r="N416" s="107"/>
      <c r="O416" s="107"/>
      <c r="P416" s="107"/>
      <c r="Q416" s="107"/>
      <c r="V416" s="107"/>
      <c r="W416" s="107"/>
      <c r="X416" s="107"/>
    </row>
    <row r="417" spans="3:24" ht="12" customHeight="1" x14ac:dyDescent="0.3">
      <c r="C417" s="107"/>
      <c r="D417" s="117"/>
      <c r="E417" s="107"/>
      <c r="F417" s="107"/>
      <c r="G417" s="107"/>
      <c r="H417" s="107"/>
      <c r="J417" s="107"/>
      <c r="K417" s="107"/>
      <c r="L417" s="107"/>
      <c r="M417" s="257"/>
      <c r="N417" s="107"/>
      <c r="O417" s="107"/>
      <c r="P417" s="107"/>
      <c r="Q417" s="107"/>
      <c r="V417" s="107"/>
      <c r="W417" s="107"/>
      <c r="X417" s="107"/>
    </row>
    <row r="418" spans="3:24" ht="12" customHeight="1" x14ac:dyDescent="0.3">
      <c r="C418" s="107"/>
      <c r="D418" s="117"/>
      <c r="E418" s="107"/>
      <c r="F418" s="107"/>
      <c r="G418" s="107"/>
      <c r="H418" s="107"/>
      <c r="J418" s="107"/>
      <c r="K418" s="107"/>
      <c r="L418" s="107"/>
      <c r="M418" s="257"/>
      <c r="N418" s="107"/>
      <c r="O418" s="107"/>
      <c r="P418" s="107"/>
      <c r="Q418" s="107"/>
      <c r="V418" s="107"/>
      <c r="W418" s="107"/>
      <c r="X418" s="107"/>
    </row>
    <row r="419" spans="3:24" ht="12" customHeight="1" x14ac:dyDescent="0.3">
      <c r="C419" s="107"/>
      <c r="D419" s="117"/>
      <c r="E419" s="107"/>
      <c r="F419" s="107"/>
      <c r="G419" s="107"/>
      <c r="H419" s="107"/>
      <c r="J419" s="107"/>
      <c r="K419" s="107"/>
      <c r="L419" s="107"/>
      <c r="M419" s="257"/>
      <c r="N419" s="107"/>
      <c r="O419" s="107"/>
      <c r="P419" s="107"/>
      <c r="Q419" s="107"/>
      <c r="V419" s="107"/>
      <c r="W419" s="107"/>
      <c r="X419" s="107"/>
    </row>
    <row r="420" spans="3:24" ht="12" customHeight="1" x14ac:dyDescent="0.3">
      <c r="C420" s="107"/>
      <c r="D420" s="117"/>
      <c r="E420" s="107"/>
      <c r="F420" s="107"/>
      <c r="G420" s="107"/>
      <c r="H420" s="107"/>
      <c r="J420" s="107"/>
      <c r="K420" s="107"/>
      <c r="L420" s="107"/>
      <c r="M420" s="257"/>
      <c r="N420" s="107"/>
      <c r="O420" s="107"/>
      <c r="P420" s="107"/>
      <c r="Q420" s="107"/>
      <c r="V420" s="107"/>
      <c r="W420" s="107"/>
      <c r="X420" s="107"/>
    </row>
    <row r="421" spans="3:24" ht="12" customHeight="1" x14ac:dyDescent="0.3">
      <c r="C421" s="107"/>
      <c r="D421" s="117"/>
      <c r="E421" s="107"/>
      <c r="F421" s="107"/>
      <c r="G421" s="107"/>
      <c r="H421" s="107"/>
      <c r="J421" s="107"/>
      <c r="K421" s="107"/>
      <c r="L421" s="107"/>
      <c r="M421" s="257"/>
      <c r="N421" s="107"/>
      <c r="O421" s="107"/>
      <c r="P421" s="107"/>
      <c r="Q421" s="107"/>
      <c r="V421" s="107"/>
      <c r="W421" s="107"/>
      <c r="X421" s="107"/>
    </row>
    <row r="422" spans="3:24" ht="12" customHeight="1" x14ac:dyDescent="0.3">
      <c r="C422" s="107"/>
      <c r="D422" s="117"/>
      <c r="E422" s="107"/>
      <c r="F422" s="107"/>
      <c r="G422" s="107"/>
      <c r="H422" s="107"/>
      <c r="J422" s="107"/>
      <c r="K422" s="107"/>
      <c r="L422" s="107"/>
      <c r="M422" s="257"/>
      <c r="N422" s="107"/>
      <c r="O422" s="107"/>
      <c r="P422" s="107"/>
      <c r="Q422" s="107"/>
      <c r="V422" s="107"/>
      <c r="W422" s="107"/>
      <c r="X422" s="107"/>
    </row>
    <row r="423" spans="3:24" ht="12" customHeight="1" x14ac:dyDescent="0.3">
      <c r="C423" s="107"/>
      <c r="D423" s="117"/>
      <c r="E423" s="107"/>
      <c r="F423" s="107"/>
      <c r="G423" s="107"/>
      <c r="H423" s="107"/>
      <c r="J423" s="107"/>
      <c r="K423" s="107"/>
      <c r="L423" s="107"/>
      <c r="M423" s="257"/>
      <c r="N423" s="107"/>
      <c r="O423" s="107"/>
      <c r="P423" s="107"/>
      <c r="Q423" s="107"/>
      <c r="V423" s="107"/>
      <c r="W423" s="107"/>
      <c r="X423" s="107"/>
    </row>
    <row r="424" spans="3:24" ht="12" customHeight="1" x14ac:dyDescent="0.3">
      <c r="C424" s="107"/>
      <c r="D424" s="117"/>
      <c r="E424" s="107"/>
      <c r="F424" s="107"/>
      <c r="G424" s="107"/>
      <c r="H424" s="107"/>
      <c r="J424" s="107"/>
      <c r="K424" s="107"/>
      <c r="L424" s="107"/>
      <c r="M424" s="257"/>
      <c r="N424" s="107"/>
      <c r="O424" s="107"/>
      <c r="P424" s="107"/>
      <c r="Q424" s="107"/>
      <c r="V424" s="107"/>
      <c r="W424" s="107"/>
      <c r="X424" s="107"/>
    </row>
    <row r="425" spans="3:24" ht="12" customHeight="1" x14ac:dyDescent="0.3">
      <c r="C425" s="107"/>
      <c r="D425" s="117"/>
      <c r="E425" s="107"/>
      <c r="F425" s="107"/>
      <c r="G425" s="107"/>
      <c r="H425" s="107"/>
      <c r="J425" s="107"/>
      <c r="K425" s="107"/>
      <c r="L425" s="107"/>
      <c r="M425" s="257"/>
      <c r="N425" s="107"/>
      <c r="O425" s="107"/>
      <c r="P425" s="107"/>
      <c r="Q425" s="107"/>
      <c r="V425" s="107"/>
      <c r="W425" s="107"/>
      <c r="X425" s="107"/>
    </row>
    <row r="426" spans="3:24" ht="12" customHeight="1" x14ac:dyDescent="0.3">
      <c r="C426" s="107"/>
      <c r="D426" s="117"/>
      <c r="E426" s="107"/>
      <c r="F426" s="107"/>
      <c r="G426" s="107"/>
      <c r="H426" s="107"/>
      <c r="J426" s="107"/>
      <c r="K426" s="107"/>
      <c r="L426" s="107"/>
      <c r="M426" s="257"/>
      <c r="N426" s="107"/>
      <c r="O426" s="107"/>
      <c r="P426" s="107"/>
      <c r="Q426" s="107"/>
      <c r="V426" s="107"/>
      <c r="W426" s="107"/>
      <c r="X426" s="107"/>
    </row>
    <row r="427" spans="3:24" ht="12" customHeight="1" x14ac:dyDescent="0.3">
      <c r="C427" s="107"/>
      <c r="D427" s="117"/>
      <c r="E427" s="107"/>
      <c r="F427" s="107"/>
      <c r="G427" s="107"/>
      <c r="H427" s="107"/>
      <c r="J427" s="107"/>
      <c r="K427" s="107"/>
      <c r="L427" s="107"/>
      <c r="M427" s="257"/>
      <c r="N427" s="107"/>
      <c r="O427" s="107"/>
      <c r="P427" s="107"/>
      <c r="Q427" s="107"/>
      <c r="V427" s="107"/>
      <c r="W427" s="107"/>
      <c r="X427" s="107"/>
    </row>
    <row r="428" spans="3:24" ht="12" customHeight="1" x14ac:dyDescent="0.3">
      <c r="C428" s="107"/>
      <c r="D428" s="117"/>
      <c r="E428" s="107"/>
      <c r="F428" s="107"/>
      <c r="G428" s="107"/>
      <c r="H428" s="107"/>
      <c r="J428" s="107"/>
      <c r="K428" s="107"/>
      <c r="L428" s="107"/>
      <c r="M428" s="257"/>
      <c r="N428" s="107"/>
      <c r="O428" s="107"/>
      <c r="P428" s="107"/>
      <c r="Q428" s="107"/>
      <c r="V428" s="107"/>
      <c r="W428" s="107"/>
      <c r="X428" s="107"/>
    </row>
    <row r="429" spans="3:24" ht="12" customHeight="1" x14ac:dyDescent="0.3">
      <c r="C429" s="107"/>
      <c r="D429" s="117"/>
      <c r="E429" s="107"/>
      <c r="F429" s="107"/>
      <c r="G429" s="107"/>
      <c r="H429" s="107"/>
      <c r="J429" s="107"/>
      <c r="K429" s="107"/>
      <c r="L429" s="107"/>
      <c r="M429" s="257"/>
      <c r="N429" s="107"/>
      <c r="O429" s="107"/>
      <c r="P429" s="107"/>
      <c r="Q429" s="107"/>
      <c r="V429" s="107"/>
      <c r="W429" s="107"/>
      <c r="X429" s="107"/>
    </row>
    <row r="430" spans="3:24" ht="12" customHeight="1" x14ac:dyDescent="0.3">
      <c r="C430" s="107"/>
      <c r="D430" s="117"/>
      <c r="E430" s="107"/>
      <c r="F430" s="107"/>
      <c r="G430" s="107"/>
      <c r="H430" s="107"/>
      <c r="J430" s="107"/>
      <c r="K430" s="107"/>
      <c r="L430" s="107"/>
      <c r="M430" s="257"/>
      <c r="N430" s="107"/>
      <c r="O430" s="107"/>
      <c r="P430" s="107"/>
      <c r="Q430" s="107"/>
      <c r="V430" s="107"/>
      <c r="W430" s="107"/>
      <c r="X430" s="107"/>
    </row>
    <row r="431" spans="3:24" ht="12" customHeight="1" x14ac:dyDescent="0.3">
      <c r="C431" s="107"/>
      <c r="D431" s="117"/>
      <c r="E431" s="107"/>
      <c r="F431" s="107"/>
      <c r="G431" s="107"/>
      <c r="H431" s="107"/>
      <c r="J431" s="107"/>
      <c r="K431" s="107"/>
      <c r="L431" s="107"/>
      <c r="M431" s="257"/>
      <c r="N431" s="107"/>
      <c r="O431" s="107"/>
      <c r="P431" s="107"/>
      <c r="Q431" s="107"/>
      <c r="V431" s="107"/>
      <c r="W431" s="107"/>
      <c r="X431" s="107"/>
    </row>
    <row r="432" spans="3:24" ht="12" customHeight="1" x14ac:dyDescent="0.3">
      <c r="C432" s="107"/>
      <c r="D432" s="117"/>
      <c r="E432" s="107"/>
      <c r="F432" s="107"/>
      <c r="G432" s="107"/>
      <c r="H432" s="107"/>
      <c r="J432" s="107"/>
      <c r="K432" s="107"/>
      <c r="L432" s="107"/>
      <c r="M432" s="257"/>
      <c r="N432" s="107"/>
      <c r="O432" s="107"/>
      <c r="P432" s="107"/>
      <c r="Q432" s="107"/>
      <c r="V432" s="107"/>
      <c r="W432" s="107"/>
      <c r="X432" s="107"/>
    </row>
    <row r="433" spans="3:24" ht="12" customHeight="1" x14ac:dyDescent="0.3">
      <c r="C433" s="107"/>
      <c r="D433" s="117"/>
      <c r="E433" s="107"/>
      <c r="F433" s="107"/>
      <c r="G433" s="107"/>
      <c r="H433" s="107"/>
      <c r="J433" s="107"/>
      <c r="K433" s="107"/>
      <c r="L433" s="107"/>
      <c r="M433" s="257"/>
      <c r="N433" s="107"/>
      <c r="O433" s="107"/>
      <c r="P433" s="107"/>
      <c r="Q433" s="107"/>
      <c r="V433" s="107"/>
      <c r="W433" s="107"/>
      <c r="X433" s="107"/>
    </row>
    <row r="434" spans="3:24" ht="12" customHeight="1" x14ac:dyDescent="0.3">
      <c r="C434" s="107"/>
      <c r="D434" s="117"/>
      <c r="E434" s="107"/>
      <c r="F434" s="107"/>
      <c r="G434" s="107"/>
      <c r="H434" s="107"/>
      <c r="J434" s="107"/>
      <c r="K434" s="107"/>
      <c r="L434" s="107"/>
      <c r="M434" s="257"/>
      <c r="N434" s="107"/>
      <c r="O434" s="107"/>
      <c r="P434" s="107"/>
      <c r="Q434" s="107"/>
      <c r="V434" s="107"/>
      <c r="W434" s="107"/>
      <c r="X434" s="107"/>
    </row>
    <row r="435" spans="3:24" ht="12" customHeight="1" x14ac:dyDescent="0.3">
      <c r="C435" s="107"/>
      <c r="D435" s="117"/>
      <c r="E435" s="107"/>
      <c r="F435" s="107"/>
      <c r="G435" s="107"/>
      <c r="H435" s="107"/>
      <c r="J435" s="107"/>
      <c r="K435" s="107"/>
      <c r="L435" s="107"/>
      <c r="M435" s="257"/>
      <c r="N435" s="107"/>
      <c r="O435" s="107"/>
      <c r="P435" s="107"/>
      <c r="Q435" s="107"/>
      <c r="V435" s="107"/>
      <c r="W435" s="107"/>
      <c r="X435" s="107"/>
    </row>
    <row r="436" spans="3:24" ht="12" customHeight="1" x14ac:dyDescent="0.3">
      <c r="C436" s="107"/>
      <c r="D436" s="117"/>
      <c r="E436" s="107"/>
      <c r="F436" s="107"/>
      <c r="G436" s="107"/>
      <c r="H436" s="107"/>
      <c r="J436" s="107"/>
      <c r="K436" s="107"/>
      <c r="L436" s="107"/>
      <c r="M436" s="257"/>
      <c r="N436" s="107"/>
      <c r="O436" s="107"/>
      <c r="P436" s="107"/>
      <c r="Q436" s="107"/>
      <c r="V436" s="107"/>
      <c r="W436" s="107"/>
      <c r="X436" s="107"/>
    </row>
    <row r="437" spans="3:24" ht="12" customHeight="1" x14ac:dyDescent="0.3">
      <c r="C437" s="107"/>
      <c r="D437" s="117"/>
      <c r="E437" s="107"/>
      <c r="F437" s="107"/>
      <c r="G437" s="107"/>
      <c r="H437" s="107"/>
      <c r="J437" s="107"/>
      <c r="K437" s="107"/>
      <c r="L437" s="107"/>
      <c r="M437" s="257"/>
      <c r="N437" s="107"/>
      <c r="O437" s="107"/>
      <c r="P437" s="107"/>
      <c r="Q437" s="107"/>
      <c r="V437" s="107"/>
      <c r="W437" s="107"/>
      <c r="X437" s="107"/>
    </row>
    <row r="438" spans="3:24" ht="12" customHeight="1" x14ac:dyDescent="0.3">
      <c r="C438" s="107"/>
      <c r="D438" s="117"/>
      <c r="E438" s="107"/>
      <c r="F438" s="107"/>
      <c r="G438" s="107"/>
      <c r="H438" s="107"/>
      <c r="J438" s="107"/>
      <c r="K438" s="107"/>
      <c r="L438" s="107"/>
      <c r="M438" s="257"/>
      <c r="N438" s="107"/>
      <c r="O438" s="107"/>
      <c r="P438" s="107"/>
      <c r="Q438" s="107"/>
      <c r="V438" s="107"/>
      <c r="W438" s="107"/>
      <c r="X438" s="107"/>
    </row>
    <row r="439" spans="3:24" ht="12" customHeight="1" x14ac:dyDescent="0.3">
      <c r="C439" s="107"/>
      <c r="D439" s="117"/>
      <c r="E439" s="107"/>
      <c r="F439" s="107"/>
      <c r="G439" s="107"/>
      <c r="H439" s="107"/>
      <c r="J439" s="107"/>
      <c r="K439" s="107"/>
      <c r="L439" s="107"/>
      <c r="M439" s="257"/>
      <c r="N439" s="107"/>
      <c r="O439" s="107"/>
      <c r="P439" s="107"/>
      <c r="Q439" s="107"/>
      <c r="V439" s="107"/>
      <c r="W439" s="107"/>
      <c r="X439" s="107"/>
    </row>
    <row r="440" spans="3:24" ht="12" customHeight="1" x14ac:dyDescent="0.3">
      <c r="C440" s="107"/>
      <c r="D440" s="117"/>
      <c r="E440" s="107"/>
      <c r="F440" s="107"/>
      <c r="G440" s="107"/>
      <c r="H440" s="107"/>
      <c r="J440" s="107"/>
      <c r="K440" s="107"/>
      <c r="L440" s="107"/>
      <c r="M440" s="257"/>
      <c r="N440" s="107"/>
      <c r="O440" s="107"/>
      <c r="P440" s="107"/>
      <c r="Q440" s="107"/>
      <c r="V440" s="107"/>
      <c r="W440" s="107"/>
      <c r="X440" s="107"/>
    </row>
    <row r="441" spans="3:24" ht="12" customHeight="1" x14ac:dyDescent="0.3">
      <c r="C441" s="107"/>
      <c r="D441" s="117"/>
      <c r="E441" s="107"/>
      <c r="F441" s="107"/>
      <c r="G441" s="107"/>
      <c r="H441" s="107"/>
      <c r="J441" s="107"/>
      <c r="K441" s="107"/>
      <c r="L441" s="107"/>
      <c r="M441" s="257"/>
      <c r="N441" s="107"/>
      <c r="O441" s="107"/>
      <c r="P441" s="107"/>
      <c r="Q441" s="107"/>
      <c r="V441" s="107"/>
      <c r="W441" s="107"/>
      <c r="X441" s="107"/>
    </row>
    <row r="442" spans="3:24" ht="12" customHeight="1" x14ac:dyDescent="0.3">
      <c r="C442" s="107"/>
      <c r="D442" s="117"/>
      <c r="E442" s="107"/>
      <c r="F442" s="107"/>
      <c r="G442" s="107"/>
      <c r="H442" s="107"/>
      <c r="J442" s="107"/>
      <c r="K442" s="107"/>
      <c r="L442" s="107"/>
      <c r="M442" s="257"/>
      <c r="N442" s="107"/>
      <c r="O442" s="107"/>
      <c r="P442" s="107"/>
      <c r="Q442" s="107"/>
      <c r="V442" s="107"/>
      <c r="W442" s="107"/>
      <c r="X442" s="107"/>
    </row>
    <row r="443" spans="3:24" ht="12" customHeight="1" x14ac:dyDescent="0.3">
      <c r="C443" s="107"/>
      <c r="D443" s="117"/>
      <c r="E443" s="107"/>
      <c r="F443" s="107"/>
      <c r="G443" s="107"/>
      <c r="H443" s="107"/>
      <c r="J443" s="107"/>
      <c r="K443" s="107"/>
      <c r="L443" s="107"/>
      <c r="M443" s="257"/>
      <c r="N443" s="107"/>
      <c r="O443" s="107"/>
      <c r="P443" s="107"/>
      <c r="Q443" s="107"/>
      <c r="V443" s="107"/>
      <c r="W443" s="107"/>
      <c r="X443" s="107"/>
    </row>
    <row r="444" spans="3:24" ht="12" customHeight="1" x14ac:dyDescent="0.3">
      <c r="C444" s="107"/>
      <c r="D444" s="117"/>
      <c r="E444" s="107"/>
      <c r="F444" s="107"/>
      <c r="G444" s="107"/>
      <c r="H444" s="107"/>
      <c r="J444" s="107"/>
      <c r="K444" s="107"/>
      <c r="L444" s="107"/>
      <c r="M444" s="257"/>
      <c r="N444" s="107"/>
      <c r="O444" s="107"/>
      <c r="P444" s="107"/>
      <c r="Q444" s="107"/>
      <c r="V444" s="107"/>
      <c r="W444" s="107"/>
      <c r="X444" s="107"/>
    </row>
    <row r="445" spans="3:24" ht="12" customHeight="1" x14ac:dyDescent="0.3">
      <c r="C445" s="107"/>
      <c r="D445" s="117"/>
      <c r="E445" s="107"/>
      <c r="F445" s="107"/>
      <c r="G445" s="107"/>
      <c r="H445" s="107"/>
      <c r="J445" s="107"/>
      <c r="K445" s="107"/>
      <c r="L445" s="107"/>
      <c r="M445" s="257"/>
      <c r="N445" s="107"/>
      <c r="O445" s="107"/>
      <c r="P445" s="107"/>
      <c r="Q445" s="107"/>
      <c r="V445" s="107"/>
      <c r="W445" s="107"/>
      <c r="X445" s="107"/>
    </row>
    <row r="446" spans="3:24" ht="12" customHeight="1" x14ac:dyDescent="0.3">
      <c r="C446" s="107"/>
      <c r="D446" s="117"/>
      <c r="E446" s="107"/>
      <c r="F446" s="107"/>
      <c r="G446" s="107"/>
      <c r="H446" s="107"/>
      <c r="J446" s="107"/>
      <c r="K446" s="107"/>
      <c r="L446" s="107"/>
      <c r="M446" s="257"/>
      <c r="N446" s="107"/>
      <c r="O446" s="107"/>
      <c r="P446" s="107"/>
      <c r="Q446" s="107"/>
      <c r="V446" s="107"/>
      <c r="W446" s="107"/>
      <c r="X446" s="107"/>
    </row>
    <row r="447" spans="3:24" ht="12" customHeight="1" x14ac:dyDescent="0.3">
      <c r="C447" s="107"/>
      <c r="D447" s="117"/>
      <c r="E447" s="107"/>
      <c r="F447" s="107"/>
      <c r="G447" s="107"/>
      <c r="H447" s="107"/>
      <c r="J447" s="107"/>
      <c r="K447" s="107"/>
      <c r="L447" s="107"/>
      <c r="M447" s="257"/>
      <c r="N447" s="107"/>
      <c r="O447" s="107"/>
      <c r="P447" s="107"/>
      <c r="Q447" s="107"/>
      <c r="V447" s="107"/>
      <c r="W447" s="107"/>
      <c r="X447" s="107"/>
    </row>
    <row r="448" spans="3:24" ht="12" customHeight="1" x14ac:dyDescent="0.3">
      <c r="C448" s="107"/>
      <c r="D448" s="117"/>
      <c r="E448" s="107"/>
      <c r="F448" s="107"/>
      <c r="G448" s="107"/>
      <c r="H448" s="107"/>
      <c r="J448" s="107"/>
      <c r="K448" s="107"/>
      <c r="L448" s="107"/>
      <c r="M448" s="257"/>
      <c r="N448" s="107"/>
      <c r="O448" s="107"/>
      <c r="P448" s="107"/>
      <c r="Q448" s="107"/>
      <c r="V448" s="107"/>
      <c r="W448" s="107"/>
      <c r="X448" s="107"/>
    </row>
    <row r="449" spans="3:24" ht="12" customHeight="1" x14ac:dyDescent="0.3">
      <c r="C449" s="107"/>
      <c r="D449" s="117"/>
      <c r="E449" s="107"/>
      <c r="F449" s="107"/>
      <c r="G449" s="107"/>
      <c r="H449" s="107"/>
      <c r="J449" s="107"/>
      <c r="K449" s="107"/>
      <c r="L449" s="107"/>
      <c r="M449" s="257"/>
      <c r="N449" s="107"/>
      <c r="O449" s="107"/>
      <c r="P449" s="107"/>
      <c r="Q449" s="107"/>
      <c r="V449" s="107"/>
      <c r="W449" s="107"/>
      <c r="X449" s="107"/>
    </row>
    <row r="450" spans="3:24" ht="12" customHeight="1" x14ac:dyDescent="0.3">
      <c r="C450" s="107"/>
      <c r="D450" s="117"/>
      <c r="E450" s="107"/>
      <c r="F450" s="107"/>
      <c r="G450" s="107"/>
      <c r="H450" s="107"/>
      <c r="J450" s="107"/>
      <c r="K450" s="107"/>
      <c r="L450" s="107"/>
      <c r="M450" s="257"/>
      <c r="N450" s="107"/>
      <c r="O450" s="107"/>
      <c r="P450" s="107"/>
      <c r="Q450" s="107"/>
      <c r="V450" s="107"/>
      <c r="W450" s="107"/>
      <c r="X450" s="107"/>
    </row>
    <row r="451" spans="3:24" ht="12" customHeight="1" x14ac:dyDescent="0.3">
      <c r="C451" s="107"/>
      <c r="D451" s="117"/>
      <c r="E451" s="107"/>
      <c r="F451" s="107"/>
      <c r="G451" s="107"/>
      <c r="H451" s="107"/>
      <c r="J451" s="107"/>
      <c r="K451" s="107"/>
      <c r="L451" s="107"/>
      <c r="M451" s="257"/>
      <c r="N451" s="107"/>
      <c r="O451" s="107"/>
      <c r="P451" s="107"/>
      <c r="Q451" s="107"/>
      <c r="V451" s="107"/>
      <c r="W451" s="107"/>
      <c r="X451" s="107"/>
    </row>
    <row r="452" spans="3:24" ht="12" customHeight="1" x14ac:dyDescent="0.3">
      <c r="C452" s="107"/>
      <c r="D452" s="117"/>
      <c r="E452" s="107"/>
      <c r="F452" s="107"/>
      <c r="G452" s="107"/>
      <c r="H452" s="107"/>
      <c r="J452" s="107"/>
      <c r="K452" s="107"/>
      <c r="L452" s="107"/>
      <c r="M452" s="257"/>
      <c r="N452" s="107"/>
      <c r="O452" s="107"/>
      <c r="P452" s="107"/>
      <c r="Q452" s="107"/>
      <c r="V452" s="107"/>
      <c r="W452" s="107"/>
      <c r="X452" s="107"/>
    </row>
    <row r="453" spans="3:24" ht="12" customHeight="1" x14ac:dyDescent="0.3">
      <c r="C453" s="107"/>
      <c r="D453" s="117"/>
      <c r="E453" s="107"/>
      <c r="F453" s="107"/>
      <c r="G453" s="107"/>
      <c r="H453" s="107"/>
      <c r="J453" s="107"/>
      <c r="K453" s="107"/>
      <c r="L453" s="107"/>
      <c r="M453" s="257"/>
      <c r="N453" s="107"/>
      <c r="O453" s="107"/>
      <c r="P453" s="107"/>
      <c r="Q453" s="107"/>
      <c r="V453" s="107"/>
      <c r="W453" s="107"/>
      <c r="X453" s="107"/>
    </row>
    <row r="454" spans="3:24" ht="12" customHeight="1" x14ac:dyDescent="0.3">
      <c r="C454" s="107"/>
      <c r="D454" s="117"/>
      <c r="E454" s="107"/>
      <c r="F454" s="107"/>
      <c r="G454" s="107"/>
      <c r="H454" s="107"/>
      <c r="J454" s="107"/>
      <c r="K454" s="107"/>
      <c r="L454" s="107"/>
      <c r="M454" s="257"/>
      <c r="N454" s="107"/>
      <c r="O454" s="107"/>
      <c r="P454" s="107"/>
      <c r="Q454" s="107"/>
      <c r="V454" s="107"/>
      <c r="W454" s="107"/>
      <c r="X454" s="107"/>
    </row>
    <row r="455" spans="3:24" ht="12" customHeight="1" x14ac:dyDescent="0.3">
      <c r="C455" s="107"/>
      <c r="D455" s="117"/>
      <c r="E455" s="107"/>
      <c r="F455" s="107"/>
      <c r="G455" s="107"/>
      <c r="H455" s="107"/>
      <c r="J455" s="107"/>
      <c r="K455" s="107"/>
      <c r="L455" s="107"/>
      <c r="M455" s="257"/>
      <c r="N455" s="107"/>
      <c r="O455" s="107"/>
      <c r="P455" s="107"/>
      <c r="Q455" s="107"/>
      <c r="V455" s="107"/>
      <c r="W455" s="107"/>
      <c r="X455" s="107"/>
    </row>
    <row r="456" spans="3:24" ht="12" customHeight="1" x14ac:dyDescent="0.3">
      <c r="C456" s="107"/>
      <c r="D456" s="117"/>
      <c r="E456" s="107"/>
      <c r="F456" s="107"/>
      <c r="G456" s="107"/>
      <c r="H456" s="107"/>
      <c r="J456" s="107"/>
      <c r="K456" s="107"/>
      <c r="L456" s="107"/>
      <c r="M456" s="257"/>
      <c r="N456" s="107"/>
      <c r="O456" s="107"/>
      <c r="P456" s="107"/>
      <c r="Q456" s="107"/>
      <c r="V456" s="107"/>
      <c r="W456" s="107"/>
      <c r="X456" s="107"/>
    </row>
    <row r="457" spans="3:24" ht="12" customHeight="1" x14ac:dyDescent="0.3">
      <c r="C457" s="107"/>
      <c r="D457" s="117"/>
      <c r="E457" s="107"/>
      <c r="F457" s="107"/>
      <c r="G457" s="107"/>
      <c r="H457" s="107"/>
      <c r="J457" s="107"/>
      <c r="K457" s="107"/>
      <c r="L457" s="107"/>
      <c r="M457" s="257"/>
      <c r="N457" s="107"/>
      <c r="O457" s="107"/>
      <c r="P457" s="107"/>
      <c r="Q457" s="107"/>
      <c r="V457" s="107"/>
      <c r="W457" s="107"/>
      <c r="X457" s="107"/>
    </row>
    <row r="458" spans="3:24" ht="12" customHeight="1" x14ac:dyDescent="0.3">
      <c r="C458" s="107"/>
      <c r="D458" s="117"/>
      <c r="E458" s="107"/>
      <c r="F458" s="107"/>
      <c r="G458" s="107"/>
      <c r="H458" s="107"/>
      <c r="J458" s="107"/>
      <c r="K458" s="107"/>
      <c r="L458" s="107"/>
      <c r="M458" s="257"/>
      <c r="N458" s="107"/>
      <c r="O458" s="107"/>
      <c r="P458" s="107"/>
      <c r="Q458" s="107"/>
      <c r="V458" s="107"/>
      <c r="W458" s="107"/>
      <c r="X458" s="107"/>
    </row>
    <row r="459" spans="3:24" ht="12" customHeight="1" x14ac:dyDescent="0.3">
      <c r="C459" s="107"/>
      <c r="D459" s="117"/>
      <c r="E459" s="107"/>
      <c r="F459" s="107"/>
      <c r="G459" s="107"/>
      <c r="H459" s="107"/>
      <c r="J459" s="107"/>
      <c r="K459" s="107"/>
      <c r="L459" s="107"/>
      <c r="M459" s="257"/>
      <c r="N459" s="107"/>
      <c r="O459" s="107"/>
      <c r="P459" s="107"/>
      <c r="Q459" s="107"/>
      <c r="V459" s="107"/>
      <c r="W459" s="107"/>
      <c r="X459" s="107"/>
    </row>
    <row r="460" spans="3:24" ht="12" customHeight="1" x14ac:dyDescent="0.3">
      <c r="C460" s="107"/>
      <c r="D460" s="117"/>
      <c r="E460" s="107"/>
      <c r="F460" s="107"/>
      <c r="G460" s="107"/>
      <c r="H460" s="107"/>
      <c r="J460" s="107"/>
      <c r="K460" s="107"/>
      <c r="L460" s="107"/>
      <c r="M460" s="257"/>
      <c r="N460" s="107"/>
      <c r="O460" s="107"/>
      <c r="P460" s="107"/>
      <c r="Q460" s="107"/>
      <c r="V460" s="107"/>
      <c r="W460" s="107"/>
      <c r="X460" s="107"/>
    </row>
    <row r="461" spans="3:24" ht="12" customHeight="1" x14ac:dyDescent="0.3">
      <c r="C461" s="107"/>
      <c r="D461" s="117"/>
      <c r="E461" s="107"/>
      <c r="F461" s="107"/>
      <c r="G461" s="107"/>
      <c r="H461" s="107"/>
      <c r="J461" s="107"/>
      <c r="K461" s="107"/>
      <c r="L461" s="107"/>
      <c r="M461" s="257"/>
      <c r="N461" s="107"/>
      <c r="O461" s="107"/>
      <c r="P461" s="107"/>
      <c r="Q461" s="107"/>
      <c r="V461" s="107"/>
      <c r="W461" s="107"/>
      <c r="X461" s="107"/>
    </row>
    <row r="462" spans="3:24" ht="12" customHeight="1" x14ac:dyDescent="0.3">
      <c r="C462" s="107"/>
      <c r="D462" s="117"/>
      <c r="E462" s="107"/>
      <c r="F462" s="107"/>
      <c r="G462" s="107"/>
      <c r="H462" s="107"/>
      <c r="J462" s="107"/>
      <c r="K462" s="107"/>
      <c r="L462" s="107"/>
      <c r="M462" s="257"/>
      <c r="N462" s="107"/>
      <c r="O462" s="107"/>
      <c r="P462" s="107"/>
      <c r="Q462" s="107"/>
      <c r="V462" s="107"/>
      <c r="W462" s="107"/>
      <c r="X462" s="107"/>
    </row>
    <row r="463" spans="3:24" ht="12" customHeight="1" x14ac:dyDescent="0.3">
      <c r="C463" s="107"/>
      <c r="D463" s="117"/>
      <c r="E463" s="107"/>
      <c r="F463" s="107"/>
      <c r="G463" s="107"/>
      <c r="H463" s="107"/>
      <c r="J463" s="107"/>
      <c r="K463" s="107"/>
      <c r="L463" s="107"/>
      <c r="M463" s="257"/>
      <c r="N463" s="107"/>
      <c r="O463" s="107"/>
      <c r="P463" s="107"/>
      <c r="Q463" s="107"/>
      <c r="V463" s="107"/>
      <c r="W463" s="107"/>
      <c r="X463" s="107"/>
    </row>
    <row r="464" spans="3:24" ht="12" customHeight="1" x14ac:dyDescent="0.3">
      <c r="C464" s="107"/>
      <c r="D464" s="117"/>
      <c r="E464" s="107"/>
      <c r="F464" s="107"/>
      <c r="G464" s="107"/>
      <c r="H464" s="107"/>
      <c r="J464" s="107"/>
      <c r="K464" s="107"/>
      <c r="L464" s="107"/>
      <c r="M464" s="257"/>
      <c r="N464" s="107"/>
      <c r="O464" s="107"/>
      <c r="P464" s="107"/>
      <c r="Q464" s="107"/>
      <c r="V464" s="107"/>
      <c r="W464" s="107"/>
      <c r="X464" s="107"/>
    </row>
    <row r="465" spans="3:24" ht="12" customHeight="1" x14ac:dyDescent="0.3">
      <c r="C465" s="107"/>
      <c r="D465" s="117"/>
      <c r="E465" s="107"/>
      <c r="F465" s="107"/>
      <c r="G465" s="107"/>
      <c r="H465" s="107"/>
      <c r="J465" s="107"/>
      <c r="K465" s="107"/>
      <c r="L465" s="107"/>
      <c r="M465" s="257"/>
      <c r="N465" s="107"/>
      <c r="O465" s="107"/>
      <c r="P465" s="107"/>
      <c r="Q465" s="107"/>
      <c r="V465" s="107"/>
      <c r="W465" s="107"/>
      <c r="X465" s="107"/>
    </row>
    <row r="466" spans="3:24" ht="12" customHeight="1" x14ac:dyDescent="0.3">
      <c r="C466" s="107"/>
      <c r="D466" s="117"/>
      <c r="E466" s="107"/>
      <c r="F466" s="107"/>
      <c r="G466" s="107"/>
      <c r="H466" s="107"/>
      <c r="J466" s="107"/>
      <c r="K466" s="107"/>
      <c r="L466" s="107"/>
      <c r="M466" s="257"/>
      <c r="N466" s="107"/>
      <c r="O466" s="107"/>
      <c r="P466" s="107"/>
      <c r="Q466" s="107"/>
      <c r="V466" s="107"/>
      <c r="W466" s="107"/>
      <c r="X466" s="107"/>
    </row>
    <row r="467" spans="3:24" ht="12" customHeight="1" x14ac:dyDescent="0.3">
      <c r="C467" s="107"/>
      <c r="D467" s="117"/>
      <c r="E467" s="107"/>
      <c r="F467" s="107"/>
      <c r="G467" s="107"/>
      <c r="H467" s="107"/>
      <c r="J467" s="107"/>
      <c r="K467" s="107"/>
      <c r="L467" s="107"/>
      <c r="M467" s="257"/>
      <c r="N467" s="107"/>
      <c r="O467" s="107"/>
      <c r="P467" s="107"/>
      <c r="Q467" s="107"/>
      <c r="V467" s="107"/>
      <c r="W467" s="107"/>
      <c r="X467" s="107"/>
    </row>
    <row r="468" spans="3:24" ht="12" customHeight="1" x14ac:dyDescent="0.3">
      <c r="C468" s="107"/>
      <c r="D468" s="117"/>
      <c r="E468" s="107"/>
      <c r="F468" s="107"/>
      <c r="G468" s="107"/>
      <c r="H468" s="107"/>
      <c r="J468" s="107"/>
      <c r="K468" s="107"/>
      <c r="L468" s="107"/>
      <c r="M468" s="257"/>
      <c r="N468" s="107"/>
      <c r="O468" s="107"/>
      <c r="P468" s="107"/>
      <c r="Q468" s="107"/>
      <c r="V468" s="107"/>
      <c r="W468" s="107"/>
      <c r="X468" s="107"/>
    </row>
    <row r="469" spans="3:24" ht="12" customHeight="1" x14ac:dyDescent="0.3">
      <c r="C469" s="107"/>
      <c r="D469" s="117"/>
      <c r="E469" s="107"/>
      <c r="F469" s="107"/>
      <c r="G469" s="107"/>
      <c r="H469" s="107"/>
      <c r="J469" s="107"/>
      <c r="K469" s="107"/>
      <c r="L469" s="107"/>
      <c r="M469" s="257"/>
      <c r="N469" s="107"/>
      <c r="O469" s="107"/>
      <c r="P469" s="107"/>
      <c r="Q469" s="107"/>
      <c r="V469" s="107"/>
      <c r="W469" s="107"/>
      <c r="X469" s="107"/>
    </row>
    <row r="470" spans="3:24" ht="12" customHeight="1" x14ac:dyDescent="0.3">
      <c r="C470" s="107"/>
      <c r="D470" s="117"/>
      <c r="E470" s="107"/>
      <c r="F470" s="107"/>
      <c r="G470" s="107"/>
      <c r="H470" s="107"/>
      <c r="J470" s="107"/>
      <c r="K470" s="107"/>
      <c r="L470" s="107"/>
      <c r="M470" s="257"/>
      <c r="N470" s="107"/>
      <c r="O470" s="107"/>
      <c r="P470" s="107"/>
      <c r="Q470" s="107"/>
      <c r="V470" s="107"/>
      <c r="W470" s="107"/>
      <c r="X470" s="107"/>
    </row>
    <row r="471" spans="3:24" ht="12" customHeight="1" x14ac:dyDescent="0.3">
      <c r="C471" s="107"/>
      <c r="D471" s="117"/>
      <c r="E471" s="107"/>
      <c r="F471" s="107"/>
      <c r="G471" s="107"/>
      <c r="H471" s="107"/>
      <c r="J471" s="107"/>
      <c r="K471" s="107"/>
      <c r="L471" s="107"/>
      <c r="M471" s="257"/>
      <c r="N471" s="107"/>
      <c r="O471" s="107"/>
      <c r="P471" s="107"/>
      <c r="Q471" s="107"/>
      <c r="V471" s="107"/>
      <c r="W471" s="107"/>
      <c r="X471" s="107"/>
    </row>
    <row r="472" spans="3:24" ht="12" customHeight="1" x14ac:dyDescent="0.3">
      <c r="C472" s="107"/>
      <c r="D472" s="117"/>
      <c r="E472" s="107"/>
      <c r="F472" s="107"/>
      <c r="G472" s="107"/>
      <c r="H472" s="107"/>
      <c r="J472" s="107"/>
      <c r="K472" s="107"/>
      <c r="L472" s="107"/>
      <c r="M472" s="257"/>
      <c r="N472" s="107"/>
      <c r="O472" s="107"/>
      <c r="P472" s="107"/>
      <c r="Q472" s="107"/>
      <c r="V472" s="107"/>
      <c r="W472" s="107"/>
      <c r="X472" s="107"/>
    </row>
    <row r="473" spans="3:24" ht="12" customHeight="1" x14ac:dyDescent="0.3">
      <c r="C473" s="107"/>
      <c r="D473" s="117"/>
      <c r="E473" s="107"/>
      <c r="F473" s="107"/>
      <c r="G473" s="107"/>
      <c r="H473" s="107"/>
      <c r="J473" s="107"/>
      <c r="K473" s="107"/>
      <c r="L473" s="107"/>
      <c r="M473" s="257"/>
      <c r="N473" s="107"/>
      <c r="O473" s="107"/>
      <c r="P473" s="107"/>
      <c r="Q473" s="107"/>
      <c r="V473" s="107"/>
      <c r="W473" s="107"/>
      <c r="X473" s="107"/>
    </row>
    <row r="474" spans="3:24" ht="12" customHeight="1" x14ac:dyDescent="0.3">
      <c r="C474" s="107"/>
      <c r="D474" s="117"/>
      <c r="E474" s="107"/>
      <c r="F474" s="107"/>
      <c r="G474" s="107"/>
      <c r="H474" s="107"/>
      <c r="J474" s="107"/>
      <c r="K474" s="107"/>
      <c r="L474" s="107"/>
      <c r="M474" s="257"/>
      <c r="N474" s="107"/>
      <c r="O474" s="107"/>
      <c r="P474" s="107"/>
      <c r="Q474" s="107"/>
      <c r="V474" s="107"/>
      <c r="W474" s="107"/>
      <c r="X474" s="107"/>
    </row>
    <row r="475" spans="3:24" ht="12" customHeight="1" x14ac:dyDescent="0.3">
      <c r="C475" s="107"/>
      <c r="D475" s="117"/>
      <c r="E475" s="107"/>
      <c r="F475" s="107"/>
      <c r="G475" s="107"/>
      <c r="H475" s="107"/>
      <c r="J475" s="107"/>
      <c r="K475" s="107"/>
      <c r="L475" s="107"/>
      <c r="M475" s="257"/>
      <c r="N475" s="107"/>
      <c r="O475" s="107"/>
      <c r="P475" s="107"/>
      <c r="Q475" s="107"/>
      <c r="V475" s="107"/>
      <c r="W475" s="107"/>
      <c r="X475" s="107"/>
    </row>
    <row r="476" spans="3:24" ht="12" customHeight="1" x14ac:dyDescent="0.3">
      <c r="C476" s="107"/>
      <c r="D476" s="117"/>
      <c r="E476" s="107"/>
      <c r="F476" s="107"/>
      <c r="G476" s="107"/>
      <c r="H476" s="107"/>
      <c r="J476" s="107"/>
      <c r="K476" s="107"/>
      <c r="L476" s="107"/>
      <c r="M476" s="257"/>
      <c r="N476" s="107"/>
      <c r="O476" s="107"/>
      <c r="P476" s="107"/>
      <c r="Q476" s="107"/>
      <c r="V476" s="107"/>
      <c r="W476" s="107"/>
      <c r="X476" s="107"/>
    </row>
    <row r="477" spans="3:24" ht="12" customHeight="1" x14ac:dyDescent="0.3">
      <c r="C477" s="107"/>
      <c r="D477" s="117"/>
      <c r="E477" s="107"/>
      <c r="F477" s="107"/>
      <c r="G477" s="107"/>
      <c r="H477" s="107"/>
      <c r="J477" s="107"/>
      <c r="K477" s="107"/>
      <c r="L477" s="107"/>
      <c r="M477" s="257"/>
      <c r="N477" s="107"/>
      <c r="O477" s="107"/>
      <c r="P477" s="107"/>
      <c r="Q477" s="107"/>
      <c r="V477" s="107"/>
      <c r="W477" s="107"/>
      <c r="X477" s="107"/>
    </row>
    <row r="478" spans="3:24" ht="12" customHeight="1" x14ac:dyDescent="0.3">
      <c r="C478" s="107"/>
      <c r="D478" s="117"/>
      <c r="E478" s="107"/>
      <c r="F478" s="107"/>
      <c r="G478" s="107"/>
      <c r="H478" s="107"/>
      <c r="J478" s="107"/>
      <c r="K478" s="107"/>
      <c r="L478" s="107"/>
      <c r="M478" s="257"/>
      <c r="N478" s="107"/>
      <c r="O478" s="107"/>
      <c r="P478" s="107"/>
      <c r="Q478" s="107"/>
      <c r="V478" s="107"/>
      <c r="W478" s="107"/>
      <c r="X478" s="107"/>
    </row>
    <row r="479" spans="3:24" ht="12" customHeight="1" x14ac:dyDescent="0.3">
      <c r="C479" s="107"/>
      <c r="D479" s="117"/>
      <c r="E479" s="107"/>
      <c r="F479" s="107"/>
      <c r="G479" s="107"/>
      <c r="H479" s="107"/>
      <c r="J479" s="107"/>
      <c r="K479" s="107"/>
      <c r="L479" s="107"/>
      <c r="M479" s="257"/>
      <c r="N479" s="107"/>
      <c r="O479" s="107"/>
      <c r="P479" s="107"/>
      <c r="Q479" s="107"/>
      <c r="V479" s="107"/>
      <c r="W479" s="107"/>
      <c r="X479" s="107"/>
    </row>
    <row r="480" spans="3:24" ht="12" customHeight="1" x14ac:dyDescent="0.3">
      <c r="C480" s="107"/>
      <c r="D480" s="117"/>
      <c r="E480" s="107"/>
      <c r="F480" s="107"/>
      <c r="G480" s="107"/>
      <c r="H480" s="107"/>
      <c r="J480" s="107"/>
      <c r="K480" s="107"/>
      <c r="L480" s="107"/>
      <c r="M480" s="257"/>
      <c r="N480" s="107"/>
      <c r="O480" s="107"/>
      <c r="P480" s="107"/>
      <c r="Q480" s="107"/>
      <c r="V480" s="107"/>
      <c r="W480" s="107"/>
      <c r="X480" s="107"/>
    </row>
    <row r="481" spans="2:24" ht="12" customHeight="1" x14ac:dyDescent="0.3">
      <c r="C481" s="107"/>
      <c r="D481" s="117"/>
      <c r="E481" s="107"/>
      <c r="F481" s="107"/>
      <c r="G481" s="107"/>
      <c r="H481" s="107"/>
      <c r="J481" s="107"/>
      <c r="K481" s="107"/>
      <c r="L481" s="107"/>
      <c r="M481" s="257"/>
      <c r="N481" s="107"/>
      <c r="O481" s="107"/>
      <c r="P481" s="107"/>
      <c r="Q481" s="107"/>
      <c r="V481" s="107"/>
      <c r="W481" s="107"/>
      <c r="X481" s="107"/>
    </row>
    <row r="482" spans="2:24" ht="12" customHeight="1" x14ac:dyDescent="0.3">
      <c r="C482" s="107"/>
      <c r="D482" s="117"/>
      <c r="E482" s="107"/>
      <c r="F482" s="107"/>
      <c r="G482" s="107"/>
      <c r="H482" s="107"/>
      <c r="J482" s="107"/>
      <c r="K482" s="107"/>
      <c r="L482" s="107"/>
      <c r="M482" s="257"/>
      <c r="N482" s="107"/>
      <c r="O482" s="107"/>
      <c r="P482" s="107"/>
      <c r="Q482" s="107"/>
      <c r="V482" s="107"/>
      <c r="W482" s="107"/>
      <c r="X482" s="107"/>
    </row>
    <row r="483" spans="2:24" ht="12" customHeight="1" x14ac:dyDescent="0.3">
      <c r="B483" s="117"/>
      <c r="C483" s="117"/>
      <c r="D483" s="108"/>
      <c r="E483" s="107"/>
      <c r="F483" s="107"/>
      <c r="G483" s="107"/>
      <c r="H483" s="107"/>
      <c r="J483" s="107"/>
      <c r="K483" s="107"/>
      <c r="L483" s="107"/>
      <c r="M483" s="257"/>
      <c r="N483" s="107"/>
      <c r="O483" s="107"/>
      <c r="P483" s="107"/>
      <c r="Q483" s="107"/>
      <c r="V483" s="107"/>
      <c r="W483" s="107"/>
      <c r="X483" s="107"/>
    </row>
    <row r="484" spans="2:24" ht="12" customHeight="1" x14ac:dyDescent="0.3">
      <c r="B484" s="117"/>
      <c r="C484" s="117"/>
      <c r="D484" s="108"/>
      <c r="E484" s="107"/>
      <c r="F484" s="107"/>
      <c r="G484" s="107"/>
      <c r="H484" s="107"/>
      <c r="J484" s="107"/>
      <c r="K484" s="107"/>
      <c r="L484" s="107"/>
      <c r="M484" s="257"/>
      <c r="N484" s="107"/>
      <c r="O484" s="107"/>
      <c r="P484" s="107"/>
      <c r="Q484" s="107"/>
      <c r="V484" s="107"/>
      <c r="W484" s="107"/>
      <c r="X484" s="107"/>
    </row>
    <row r="485" spans="2:24" ht="12" customHeight="1" x14ac:dyDescent="0.3">
      <c r="B485" s="117"/>
      <c r="C485" s="117"/>
      <c r="D485" s="108"/>
      <c r="E485" s="107"/>
      <c r="F485" s="107"/>
      <c r="G485" s="107"/>
      <c r="H485" s="107"/>
      <c r="J485" s="107"/>
      <c r="K485" s="107"/>
      <c r="L485" s="107"/>
      <c r="M485" s="257"/>
      <c r="N485" s="107"/>
      <c r="O485" s="107"/>
      <c r="P485" s="107"/>
      <c r="Q485" s="107"/>
      <c r="V485" s="107"/>
      <c r="W485" s="107"/>
      <c r="X485" s="107"/>
    </row>
    <row r="486" spans="2:24" ht="12" customHeight="1" x14ac:dyDescent="0.3">
      <c r="B486" s="117"/>
      <c r="C486" s="122"/>
      <c r="D486" s="108"/>
      <c r="E486" s="107"/>
      <c r="F486" s="107"/>
      <c r="G486" s="107"/>
      <c r="H486" s="107"/>
      <c r="J486" s="107"/>
      <c r="K486" s="107"/>
      <c r="L486" s="107"/>
      <c r="M486" s="257"/>
      <c r="N486" s="107"/>
      <c r="O486" s="107"/>
      <c r="P486" s="107"/>
      <c r="Q486" s="107"/>
      <c r="V486" s="107"/>
      <c r="W486" s="107"/>
      <c r="X486" s="107"/>
    </row>
    <row r="487" spans="2:24" ht="12" customHeight="1" x14ac:dyDescent="0.3">
      <c r="B487" s="117"/>
      <c r="C487" s="122"/>
      <c r="D487" s="108"/>
      <c r="E487" s="107"/>
      <c r="F487" s="107"/>
      <c r="G487" s="107"/>
      <c r="H487" s="107"/>
      <c r="J487" s="107"/>
      <c r="K487" s="107"/>
      <c r="L487" s="107"/>
      <c r="M487" s="257"/>
      <c r="N487" s="107"/>
      <c r="O487" s="107"/>
      <c r="P487" s="107"/>
      <c r="Q487" s="107"/>
      <c r="V487" s="107"/>
      <c r="W487" s="107"/>
      <c r="X487" s="107"/>
    </row>
    <row r="488" spans="2:24" ht="12" customHeight="1" x14ac:dyDescent="0.3">
      <c r="B488" s="117"/>
      <c r="C488" s="122"/>
      <c r="D488" s="108"/>
      <c r="E488" s="107"/>
      <c r="F488" s="107"/>
      <c r="G488" s="107"/>
      <c r="H488" s="107"/>
      <c r="J488" s="107"/>
      <c r="K488" s="107"/>
      <c r="L488" s="107"/>
      <c r="M488" s="257"/>
      <c r="N488" s="107"/>
      <c r="O488" s="107"/>
      <c r="P488" s="107"/>
      <c r="Q488" s="107"/>
      <c r="V488" s="107"/>
      <c r="W488" s="107"/>
      <c r="X488" s="107"/>
    </row>
    <row r="489" spans="2:24" ht="12" customHeight="1" x14ac:dyDescent="0.3">
      <c r="B489" s="117"/>
      <c r="C489" s="122"/>
      <c r="D489" s="108"/>
      <c r="E489" s="107"/>
      <c r="F489" s="107"/>
      <c r="G489" s="107"/>
      <c r="H489" s="107"/>
      <c r="J489" s="107"/>
      <c r="K489" s="107"/>
      <c r="L489" s="107"/>
      <c r="M489" s="257"/>
      <c r="N489" s="107"/>
      <c r="O489" s="107"/>
      <c r="P489" s="107"/>
      <c r="Q489" s="107"/>
      <c r="V489" s="107"/>
      <c r="W489" s="107"/>
      <c r="X489" s="107"/>
    </row>
    <row r="490" spans="2:24" ht="12" customHeight="1" x14ac:dyDescent="0.3">
      <c r="B490" s="117"/>
      <c r="C490" s="122"/>
      <c r="D490" s="108"/>
      <c r="E490" s="107"/>
      <c r="F490" s="107"/>
      <c r="G490" s="107"/>
      <c r="H490" s="107"/>
      <c r="J490" s="107"/>
      <c r="K490" s="107"/>
      <c r="L490" s="107"/>
      <c r="M490" s="257"/>
      <c r="N490" s="107"/>
      <c r="O490" s="107"/>
      <c r="P490" s="107"/>
      <c r="Q490" s="107"/>
      <c r="V490" s="107"/>
      <c r="W490" s="107"/>
      <c r="X490" s="107"/>
    </row>
    <row r="491" spans="2:24" ht="12" customHeight="1" x14ac:dyDescent="0.3">
      <c r="B491" s="117"/>
      <c r="C491" s="122"/>
      <c r="D491" s="108"/>
      <c r="E491" s="107"/>
      <c r="F491" s="107"/>
      <c r="G491" s="107"/>
      <c r="H491" s="107"/>
      <c r="J491" s="107"/>
      <c r="K491" s="107"/>
      <c r="L491" s="107"/>
      <c r="M491" s="257"/>
      <c r="N491" s="107"/>
      <c r="O491" s="107"/>
      <c r="P491" s="107"/>
      <c r="Q491" s="107"/>
      <c r="V491" s="107"/>
      <c r="W491" s="107"/>
      <c r="X491" s="107"/>
    </row>
    <row r="492" spans="2:24" ht="12" customHeight="1" x14ac:dyDescent="0.3">
      <c r="B492" s="117"/>
      <c r="C492" s="122"/>
      <c r="D492" s="108"/>
      <c r="E492" s="107"/>
      <c r="F492" s="107"/>
      <c r="G492" s="107"/>
      <c r="H492" s="107"/>
      <c r="J492" s="107"/>
      <c r="K492" s="107"/>
      <c r="L492" s="107"/>
      <c r="M492" s="257"/>
      <c r="N492" s="107"/>
      <c r="O492" s="107"/>
      <c r="P492" s="107"/>
      <c r="Q492" s="107"/>
      <c r="V492" s="107"/>
      <c r="W492" s="107"/>
      <c r="X492" s="107"/>
    </row>
    <row r="493" spans="2:24" ht="12" customHeight="1" x14ac:dyDescent="0.3">
      <c r="B493" s="117"/>
      <c r="C493" s="122"/>
      <c r="D493" s="108"/>
      <c r="E493" s="107"/>
      <c r="F493" s="107"/>
      <c r="G493" s="107"/>
      <c r="H493" s="107"/>
      <c r="J493" s="107"/>
      <c r="K493" s="107"/>
      <c r="L493" s="107"/>
      <c r="M493" s="257"/>
      <c r="N493" s="107"/>
      <c r="O493" s="107"/>
      <c r="P493" s="107"/>
      <c r="Q493" s="107"/>
      <c r="V493" s="107"/>
      <c r="W493" s="107"/>
      <c r="X493" s="107"/>
    </row>
    <row r="494" spans="2:24" ht="12" customHeight="1" x14ac:dyDescent="0.3">
      <c r="B494" s="117"/>
      <c r="C494" s="122"/>
      <c r="D494" s="108"/>
      <c r="E494" s="107"/>
      <c r="F494" s="107"/>
      <c r="G494" s="107"/>
      <c r="H494" s="107"/>
      <c r="J494" s="107"/>
      <c r="K494" s="107"/>
      <c r="L494" s="107"/>
      <c r="M494" s="257"/>
      <c r="N494" s="107"/>
      <c r="O494" s="107"/>
      <c r="P494" s="107"/>
      <c r="Q494" s="107"/>
      <c r="V494" s="107"/>
      <c r="W494" s="107"/>
      <c r="X494" s="107"/>
    </row>
    <row r="495" spans="2:24" ht="12" customHeight="1" x14ac:dyDescent="0.3">
      <c r="B495" s="117"/>
      <c r="C495" s="122"/>
      <c r="D495" s="108"/>
      <c r="E495" s="107"/>
      <c r="F495" s="107"/>
      <c r="G495" s="107"/>
      <c r="H495" s="107"/>
      <c r="J495" s="107"/>
      <c r="K495" s="107"/>
      <c r="L495" s="107"/>
      <c r="M495" s="257"/>
      <c r="N495" s="107"/>
      <c r="O495" s="107"/>
      <c r="P495" s="107"/>
      <c r="Q495" s="107"/>
      <c r="V495" s="107"/>
      <c r="W495" s="107"/>
      <c r="X495" s="107"/>
    </row>
    <row r="496" spans="2:24" ht="12" customHeight="1" x14ac:dyDescent="0.3">
      <c r="B496" s="117"/>
      <c r="C496" s="122"/>
      <c r="D496" s="108"/>
      <c r="E496" s="107"/>
      <c r="F496" s="107"/>
      <c r="G496" s="107"/>
      <c r="H496" s="107"/>
      <c r="J496" s="107"/>
      <c r="K496" s="107"/>
      <c r="L496" s="107"/>
      <c r="M496" s="257"/>
      <c r="N496" s="107"/>
      <c r="O496" s="107"/>
      <c r="P496" s="107"/>
      <c r="Q496" s="107"/>
      <c r="V496" s="107"/>
      <c r="W496" s="107"/>
      <c r="X496" s="107"/>
    </row>
    <row r="497" spans="2:24" ht="12" customHeight="1" x14ac:dyDescent="0.3">
      <c r="B497" s="117"/>
      <c r="C497" s="122"/>
      <c r="D497" s="108"/>
      <c r="E497" s="107"/>
      <c r="F497" s="107"/>
      <c r="G497" s="107"/>
      <c r="H497" s="107"/>
      <c r="J497" s="107"/>
      <c r="K497" s="107"/>
      <c r="L497" s="107"/>
      <c r="M497" s="257"/>
      <c r="N497" s="107"/>
      <c r="O497" s="107"/>
      <c r="P497" s="107"/>
      <c r="Q497" s="107"/>
      <c r="V497" s="107"/>
      <c r="W497" s="107"/>
      <c r="X497" s="107"/>
    </row>
    <row r="498" spans="2:24" ht="12" customHeight="1" x14ac:dyDescent="0.3">
      <c r="B498" s="123"/>
      <c r="C498" s="124"/>
      <c r="D498" s="108"/>
      <c r="E498" s="107"/>
      <c r="F498" s="107"/>
      <c r="G498" s="107"/>
      <c r="H498" s="107"/>
      <c r="J498" s="107"/>
      <c r="K498" s="107"/>
      <c r="L498" s="107"/>
      <c r="M498" s="257"/>
      <c r="N498" s="107"/>
      <c r="O498" s="107"/>
      <c r="P498" s="107"/>
      <c r="Q498" s="107"/>
      <c r="V498" s="107"/>
      <c r="W498" s="107"/>
      <c r="X498" s="107"/>
    </row>
    <row r="499" spans="2:24" ht="12" customHeight="1" x14ac:dyDescent="0.3">
      <c r="B499" s="123"/>
      <c r="C499" s="124"/>
      <c r="D499" s="108"/>
      <c r="E499" s="107"/>
      <c r="F499" s="107"/>
      <c r="G499" s="107"/>
      <c r="H499" s="107"/>
      <c r="J499" s="107"/>
      <c r="K499" s="107"/>
      <c r="L499" s="107"/>
      <c r="M499" s="257"/>
      <c r="N499" s="107"/>
      <c r="O499" s="107"/>
      <c r="P499" s="107"/>
      <c r="Q499" s="107"/>
      <c r="V499" s="107"/>
      <c r="W499" s="107"/>
      <c r="X499" s="107"/>
    </row>
    <row r="500" spans="2:24" ht="12" customHeight="1" x14ac:dyDescent="0.3">
      <c r="B500" s="125"/>
      <c r="C500" s="126"/>
      <c r="D500" s="108"/>
      <c r="E500" s="107"/>
      <c r="F500" s="107"/>
      <c r="G500" s="107"/>
      <c r="H500" s="107"/>
      <c r="J500" s="107"/>
      <c r="K500" s="107"/>
      <c r="L500" s="107"/>
      <c r="M500" s="257"/>
      <c r="N500" s="107"/>
      <c r="O500" s="107"/>
      <c r="P500" s="107"/>
      <c r="Q500" s="107"/>
      <c r="V500" s="107"/>
      <c r="W500" s="107"/>
      <c r="X500" s="107"/>
    </row>
    <row r="501" spans="2:24" ht="12" customHeight="1" x14ac:dyDescent="0.3">
      <c r="C501" s="109"/>
      <c r="D501" s="110"/>
      <c r="E501" s="107"/>
      <c r="F501" s="107"/>
      <c r="G501" s="107"/>
      <c r="H501" s="107"/>
      <c r="J501" s="107"/>
      <c r="K501" s="107"/>
      <c r="L501" s="107"/>
      <c r="M501" s="257"/>
      <c r="N501" s="107"/>
      <c r="O501" s="107"/>
      <c r="P501" s="107"/>
      <c r="Q501" s="107"/>
      <c r="V501" s="107"/>
      <c r="W501" s="107"/>
      <c r="X501" s="107"/>
    </row>
    <row r="502" spans="2:24" ht="12" customHeight="1" x14ac:dyDescent="0.3">
      <c r="C502" s="109"/>
      <c r="D502" s="110"/>
      <c r="E502" s="107"/>
      <c r="F502" s="107"/>
      <c r="G502" s="107"/>
      <c r="H502" s="107"/>
      <c r="J502" s="107"/>
      <c r="K502" s="107"/>
      <c r="L502" s="107"/>
      <c r="M502" s="257"/>
      <c r="N502" s="107"/>
      <c r="O502" s="107"/>
      <c r="P502" s="107"/>
      <c r="Q502" s="107"/>
      <c r="V502" s="107"/>
      <c r="W502" s="107"/>
      <c r="X502" s="107"/>
    </row>
    <row r="503" spans="2:24" ht="12" customHeight="1" x14ac:dyDescent="0.3">
      <c r="C503" s="109"/>
      <c r="D503" s="110"/>
      <c r="E503" s="107"/>
      <c r="F503" s="107"/>
      <c r="G503" s="107"/>
      <c r="H503" s="107"/>
      <c r="J503" s="107"/>
      <c r="K503" s="107"/>
      <c r="L503" s="107"/>
      <c r="M503" s="257"/>
      <c r="N503" s="107"/>
      <c r="O503" s="107"/>
      <c r="P503" s="107"/>
      <c r="Q503" s="107"/>
      <c r="V503" s="107"/>
      <c r="W503" s="107"/>
      <c r="X503" s="107"/>
    </row>
    <row r="504" spans="2:24" ht="12" customHeight="1" x14ac:dyDescent="0.3">
      <c r="C504" s="109"/>
      <c r="D504" s="110"/>
      <c r="E504" s="107"/>
      <c r="F504" s="107"/>
      <c r="G504" s="107"/>
      <c r="H504" s="107"/>
      <c r="J504" s="107"/>
      <c r="K504" s="107"/>
      <c r="L504" s="107"/>
      <c r="M504" s="257"/>
      <c r="N504" s="107"/>
      <c r="O504" s="107"/>
      <c r="P504" s="107"/>
      <c r="Q504" s="107"/>
      <c r="V504" s="107"/>
      <c r="W504" s="107"/>
      <c r="X504" s="107"/>
    </row>
    <row r="505" spans="2:24" ht="12" customHeight="1" x14ac:dyDescent="0.3">
      <c r="C505" s="109"/>
      <c r="D505" s="110"/>
      <c r="E505" s="107"/>
      <c r="F505" s="107"/>
      <c r="G505" s="107"/>
      <c r="H505" s="107"/>
      <c r="J505" s="107"/>
      <c r="K505" s="107"/>
      <c r="L505" s="107"/>
      <c r="M505" s="257"/>
      <c r="N505" s="107"/>
      <c r="O505" s="107"/>
      <c r="P505" s="107"/>
      <c r="Q505" s="107"/>
      <c r="V505" s="107"/>
      <c r="W505" s="107"/>
      <c r="X505" s="107"/>
    </row>
    <row r="506" spans="2:24" ht="12" customHeight="1" x14ac:dyDescent="0.3">
      <c r="C506" s="109"/>
      <c r="D506" s="110"/>
      <c r="E506" s="107"/>
      <c r="F506" s="107"/>
      <c r="G506" s="107"/>
      <c r="H506" s="107"/>
      <c r="J506" s="107"/>
      <c r="K506" s="107"/>
      <c r="L506" s="107"/>
      <c r="M506" s="257"/>
      <c r="N506" s="107"/>
      <c r="O506" s="107"/>
      <c r="P506" s="107"/>
      <c r="Q506" s="107"/>
      <c r="V506" s="107"/>
      <c r="W506" s="107"/>
      <c r="X506" s="107"/>
    </row>
    <row r="507" spans="2:24" ht="12" customHeight="1" x14ac:dyDescent="0.3">
      <c r="C507" s="109"/>
      <c r="D507" s="110"/>
      <c r="E507" s="107"/>
      <c r="F507" s="107"/>
      <c r="G507" s="107"/>
      <c r="H507" s="107"/>
      <c r="J507" s="107"/>
      <c r="K507" s="107"/>
      <c r="L507" s="107"/>
      <c r="M507" s="257"/>
      <c r="N507" s="107"/>
      <c r="O507" s="107"/>
      <c r="P507" s="107"/>
      <c r="Q507" s="107"/>
      <c r="V507" s="107"/>
      <c r="W507" s="107"/>
      <c r="X507" s="107"/>
    </row>
    <row r="508" spans="2:24" ht="12" customHeight="1" x14ac:dyDescent="0.3">
      <c r="C508" s="109"/>
      <c r="D508" s="110"/>
      <c r="E508" s="107"/>
      <c r="F508" s="107"/>
      <c r="G508" s="107"/>
      <c r="H508" s="107"/>
      <c r="J508" s="107"/>
      <c r="K508" s="107"/>
      <c r="L508" s="107"/>
      <c r="M508" s="257"/>
      <c r="N508" s="107"/>
      <c r="O508" s="107"/>
      <c r="P508" s="107"/>
      <c r="Q508" s="107"/>
      <c r="V508" s="107"/>
      <c r="W508" s="107"/>
      <c r="X508" s="107"/>
    </row>
    <row r="509" spans="2:24" ht="12" customHeight="1" x14ac:dyDescent="0.3">
      <c r="C509" s="109"/>
      <c r="D509" s="110"/>
      <c r="E509" s="107"/>
      <c r="F509" s="107"/>
      <c r="G509" s="107"/>
      <c r="H509" s="107"/>
      <c r="J509" s="107"/>
      <c r="K509" s="107"/>
      <c r="L509" s="107"/>
      <c r="M509" s="257"/>
      <c r="N509" s="107"/>
      <c r="O509" s="107"/>
      <c r="P509" s="107"/>
      <c r="Q509" s="107"/>
      <c r="V509" s="107"/>
      <c r="W509" s="107"/>
      <c r="X509" s="107"/>
    </row>
    <row r="510" spans="2:24" ht="12" customHeight="1" x14ac:dyDescent="0.3">
      <c r="C510" s="109"/>
      <c r="D510" s="110"/>
      <c r="E510" s="107"/>
      <c r="F510" s="107"/>
      <c r="G510" s="107"/>
      <c r="H510" s="107"/>
      <c r="J510" s="107"/>
      <c r="K510" s="107"/>
      <c r="L510" s="107"/>
      <c r="M510" s="257"/>
      <c r="N510" s="107"/>
      <c r="O510" s="107"/>
      <c r="P510" s="107"/>
      <c r="Q510" s="107"/>
      <c r="V510" s="107"/>
      <c r="W510" s="107"/>
      <c r="X510" s="107"/>
    </row>
    <row r="511" spans="2:24" ht="12" customHeight="1" x14ac:dyDescent="0.3">
      <c r="C511" s="109"/>
      <c r="D511" s="110"/>
      <c r="E511" s="107"/>
      <c r="F511" s="107"/>
      <c r="G511" s="107"/>
      <c r="H511" s="107"/>
      <c r="J511" s="107"/>
      <c r="K511" s="107"/>
      <c r="L511" s="107"/>
      <c r="M511" s="257"/>
      <c r="N511" s="107"/>
      <c r="O511" s="107"/>
      <c r="P511" s="107"/>
      <c r="Q511" s="107"/>
      <c r="V511" s="107"/>
      <c r="W511" s="107"/>
      <c r="X511" s="107"/>
    </row>
    <row r="512" spans="2:24" ht="12" customHeight="1" x14ac:dyDescent="0.3">
      <c r="C512" s="109"/>
      <c r="D512" s="110"/>
      <c r="E512" s="107"/>
      <c r="F512" s="107"/>
      <c r="G512" s="107"/>
      <c r="H512" s="107"/>
      <c r="J512" s="107"/>
      <c r="K512" s="107"/>
      <c r="L512" s="107"/>
      <c r="M512" s="257"/>
      <c r="N512" s="107"/>
      <c r="O512" s="107"/>
      <c r="P512" s="107"/>
      <c r="Q512" s="107"/>
      <c r="V512" s="107"/>
      <c r="W512" s="107"/>
      <c r="X512" s="107"/>
    </row>
    <row r="513" spans="3:24" ht="12" customHeight="1" x14ac:dyDescent="0.3">
      <c r="C513" s="109"/>
      <c r="D513" s="110"/>
      <c r="E513" s="107"/>
      <c r="F513" s="107"/>
      <c r="G513" s="107"/>
      <c r="H513" s="107"/>
      <c r="J513" s="107"/>
      <c r="K513" s="107"/>
      <c r="L513" s="107"/>
      <c r="M513" s="257"/>
      <c r="N513" s="107"/>
      <c r="O513" s="107"/>
      <c r="P513" s="107"/>
      <c r="Q513" s="107"/>
      <c r="V513" s="107"/>
      <c r="W513" s="107"/>
      <c r="X513" s="107"/>
    </row>
    <row r="514" spans="3:24" ht="12" customHeight="1" x14ac:dyDescent="0.3">
      <c r="C514" s="109"/>
      <c r="D514" s="110"/>
      <c r="E514" s="107"/>
      <c r="F514" s="107"/>
      <c r="G514" s="107"/>
      <c r="H514" s="107"/>
      <c r="J514" s="107"/>
      <c r="K514" s="107"/>
      <c r="L514" s="107"/>
      <c r="M514" s="257"/>
      <c r="N514" s="107"/>
      <c r="O514" s="107"/>
      <c r="P514" s="107"/>
      <c r="Q514" s="107"/>
      <c r="V514" s="107"/>
      <c r="W514" s="107"/>
      <c r="X514" s="107"/>
    </row>
    <row r="515" spans="3:24" ht="12" customHeight="1" x14ac:dyDescent="0.3">
      <c r="C515" s="109"/>
      <c r="D515" s="110"/>
      <c r="E515" s="107"/>
      <c r="F515" s="107"/>
      <c r="G515" s="107"/>
      <c r="H515" s="107"/>
      <c r="J515" s="107"/>
      <c r="K515" s="107"/>
      <c r="L515" s="107"/>
      <c r="M515" s="257"/>
      <c r="N515" s="107"/>
      <c r="O515" s="107"/>
      <c r="P515" s="107"/>
      <c r="Q515" s="107"/>
      <c r="V515" s="107"/>
      <c r="W515" s="107"/>
      <c r="X515" s="107"/>
    </row>
    <row r="516" spans="3:24" ht="12" customHeight="1" x14ac:dyDescent="0.3">
      <c r="C516" s="109"/>
      <c r="D516" s="110"/>
      <c r="E516" s="107"/>
      <c r="F516" s="107"/>
      <c r="G516" s="107"/>
      <c r="H516" s="107"/>
      <c r="J516" s="107"/>
      <c r="K516" s="107"/>
      <c r="L516" s="107"/>
      <c r="M516" s="257"/>
      <c r="N516" s="107"/>
      <c r="O516" s="107"/>
      <c r="P516" s="107"/>
      <c r="Q516" s="107"/>
      <c r="V516" s="107"/>
      <c r="W516" s="107"/>
      <c r="X516" s="107"/>
    </row>
    <row r="517" spans="3:24" ht="12" customHeight="1" x14ac:dyDescent="0.3">
      <c r="C517" s="109"/>
      <c r="D517" s="110"/>
      <c r="E517" s="107"/>
      <c r="F517" s="107"/>
      <c r="G517" s="107"/>
      <c r="H517" s="107"/>
      <c r="J517" s="107"/>
      <c r="K517" s="107"/>
      <c r="L517" s="107"/>
      <c r="M517" s="257"/>
      <c r="N517" s="107"/>
      <c r="O517" s="107"/>
      <c r="P517" s="107"/>
      <c r="Q517" s="107"/>
      <c r="V517" s="107"/>
      <c r="W517" s="107"/>
      <c r="X517" s="107"/>
    </row>
    <row r="518" spans="3:24" ht="12" customHeight="1" x14ac:dyDescent="0.3">
      <c r="C518" s="109"/>
      <c r="D518" s="110"/>
      <c r="E518" s="107"/>
      <c r="F518" s="107"/>
      <c r="G518" s="107"/>
      <c r="H518" s="107"/>
      <c r="J518" s="107"/>
      <c r="K518" s="107"/>
      <c r="L518" s="107"/>
      <c r="M518" s="257"/>
      <c r="N518" s="107"/>
      <c r="O518" s="107"/>
      <c r="P518" s="107"/>
      <c r="Q518" s="107"/>
      <c r="V518" s="107"/>
      <c r="W518" s="107"/>
      <c r="X518" s="107"/>
    </row>
    <row r="519" spans="3:24" ht="12" customHeight="1" x14ac:dyDescent="0.3">
      <c r="C519" s="109"/>
      <c r="D519" s="110"/>
      <c r="E519" s="107"/>
      <c r="F519" s="107"/>
      <c r="G519" s="107"/>
      <c r="H519" s="107"/>
      <c r="J519" s="107"/>
      <c r="K519" s="107"/>
      <c r="L519" s="107"/>
      <c r="M519" s="257"/>
      <c r="N519" s="107"/>
      <c r="O519" s="107"/>
      <c r="P519" s="107"/>
      <c r="Q519" s="107"/>
      <c r="V519" s="107"/>
      <c r="W519" s="107"/>
      <c r="X519" s="107"/>
    </row>
    <row r="520" spans="3:24" ht="12" customHeight="1" x14ac:dyDescent="0.3">
      <c r="C520" s="109"/>
      <c r="D520" s="110"/>
      <c r="E520" s="107"/>
      <c r="F520" s="107"/>
      <c r="G520" s="107"/>
      <c r="H520" s="107"/>
      <c r="J520" s="107"/>
      <c r="K520" s="107"/>
      <c r="L520" s="107"/>
      <c r="M520" s="257"/>
      <c r="N520" s="107"/>
      <c r="O520" s="107"/>
      <c r="P520" s="107"/>
      <c r="Q520" s="107"/>
      <c r="V520" s="107"/>
      <c r="W520" s="107"/>
      <c r="X520" s="107"/>
    </row>
    <row r="521" spans="3:24" ht="12" customHeight="1" x14ac:dyDescent="0.3">
      <c r="C521" s="109"/>
      <c r="D521" s="110"/>
      <c r="E521" s="107"/>
      <c r="F521" s="107"/>
      <c r="G521" s="107"/>
      <c r="H521" s="107"/>
      <c r="J521" s="107"/>
      <c r="K521" s="107"/>
      <c r="L521" s="107"/>
      <c r="M521" s="257"/>
      <c r="N521" s="107"/>
      <c r="O521" s="107"/>
      <c r="P521" s="107"/>
      <c r="Q521" s="107"/>
      <c r="V521" s="107"/>
      <c r="W521" s="107"/>
      <c r="X521" s="107"/>
    </row>
    <row r="522" spans="3:24" ht="12" customHeight="1" x14ac:dyDescent="0.3">
      <c r="C522" s="109"/>
      <c r="D522" s="110"/>
      <c r="E522" s="107"/>
      <c r="F522" s="107"/>
      <c r="G522" s="107"/>
      <c r="H522" s="107"/>
      <c r="J522" s="107"/>
      <c r="K522" s="107"/>
      <c r="L522" s="107"/>
      <c r="M522" s="257"/>
      <c r="N522" s="107"/>
      <c r="O522" s="107"/>
      <c r="P522" s="107"/>
      <c r="Q522" s="107"/>
      <c r="V522" s="107"/>
      <c r="W522" s="107"/>
      <c r="X522" s="107"/>
    </row>
    <row r="523" spans="3:24" ht="12" customHeight="1" x14ac:dyDescent="0.3">
      <c r="C523" s="109"/>
      <c r="D523" s="110"/>
      <c r="E523" s="107"/>
      <c r="F523" s="107"/>
      <c r="G523" s="107"/>
      <c r="H523" s="107"/>
      <c r="J523" s="107"/>
      <c r="K523" s="107"/>
      <c r="L523" s="107"/>
      <c r="M523" s="257"/>
      <c r="N523" s="107"/>
      <c r="O523" s="107"/>
      <c r="P523" s="107"/>
      <c r="Q523" s="107"/>
      <c r="V523" s="107"/>
      <c r="W523" s="107"/>
      <c r="X523" s="107"/>
    </row>
    <row r="524" spans="3:24" ht="12" customHeight="1" x14ac:dyDescent="0.3">
      <c r="C524" s="109"/>
      <c r="D524" s="110"/>
      <c r="E524" s="107"/>
      <c r="F524" s="107"/>
      <c r="G524" s="107"/>
      <c r="H524" s="107"/>
      <c r="J524" s="107"/>
      <c r="K524" s="107"/>
      <c r="L524" s="107"/>
      <c r="M524" s="257"/>
      <c r="N524" s="107"/>
      <c r="O524" s="107"/>
      <c r="P524" s="107"/>
      <c r="Q524" s="107"/>
      <c r="V524" s="107"/>
      <c r="W524" s="107"/>
      <c r="X524" s="107"/>
    </row>
    <row r="525" spans="3:24" ht="12" customHeight="1" x14ac:dyDescent="0.3">
      <c r="C525" s="109"/>
      <c r="D525" s="110"/>
      <c r="E525" s="107"/>
      <c r="F525" s="107"/>
      <c r="G525" s="107"/>
      <c r="H525" s="107"/>
      <c r="J525" s="107"/>
      <c r="K525" s="107"/>
      <c r="L525" s="107"/>
      <c r="M525" s="257"/>
      <c r="N525" s="107"/>
      <c r="O525" s="107"/>
      <c r="P525" s="107"/>
      <c r="Q525" s="107"/>
      <c r="V525" s="107"/>
      <c r="W525" s="107"/>
      <c r="X525" s="107"/>
    </row>
    <row r="526" spans="3:24" ht="12" customHeight="1" x14ac:dyDescent="0.3">
      <c r="C526" s="109"/>
      <c r="D526" s="110"/>
      <c r="E526" s="107"/>
      <c r="F526" s="107"/>
      <c r="G526" s="107"/>
      <c r="H526" s="107"/>
      <c r="J526" s="107"/>
      <c r="K526" s="107"/>
      <c r="L526" s="107"/>
      <c r="M526" s="257"/>
      <c r="N526" s="107"/>
      <c r="O526" s="107"/>
      <c r="P526" s="107"/>
      <c r="Q526" s="107"/>
      <c r="V526" s="107"/>
      <c r="W526" s="107"/>
      <c r="X526" s="107"/>
    </row>
    <row r="527" spans="3:24" ht="12" customHeight="1" x14ac:dyDescent="0.3">
      <c r="C527" s="109"/>
      <c r="D527" s="110"/>
      <c r="E527" s="107"/>
      <c r="F527" s="107"/>
      <c r="G527" s="107"/>
      <c r="H527" s="107"/>
      <c r="J527" s="107"/>
      <c r="K527" s="107"/>
      <c r="L527" s="107"/>
      <c r="M527" s="257"/>
      <c r="N527" s="107"/>
      <c r="O527" s="107"/>
      <c r="P527" s="107"/>
      <c r="Q527" s="107"/>
      <c r="V527" s="107"/>
      <c r="W527" s="107"/>
      <c r="X527" s="107"/>
    </row>
    <row r="528" spans="3:24" ht="12" customHeight="1" x14ac:dyDescent="0.3">
      <c r="C528" s="109"/>
      <c r="D528" s="110"/>
      <c r="E528" s="107"/>
      <c r="F528" s="107"/>
      <c r="G528" s="107"/>
      <c r="H528" s="107"/>
      <c r="J528" s="107"/>
      <c r="K528" s="107"/>
      <c r="L528" s="107"/>
      <c r="M528" s="257"/>
      <c r="N528" s="107"/>
      <c r="O528" s="107"/>
      <c r="P528" s="107"/>
      <c r="Q528" s="107"/>
      <c r="V528" s="107"/>
      <c r="W528" s="107"/>
      <c r="X528" s="107"/>
    </row>
    <row r="529" spans="3:24" ht="12" customHeight="1" x14ac:dyDescent="0.3">
      <c r="C529" s="109"/>
      <c r="D529" s="110"/>
      <c r="E529" s="107"/>
      <c r="F529" s="107"/>
      <c r="G529" s="107"/>
      <c r="H529" s="107"/>
      <c r="J529" s="107"/>
      <c r="K529" s="107"/>
      <c r="L529" s="107"/>
      <c r="M529" s="257"/>
      <c r="N529" s="107"/>
      <c r="O529" s="107"/>
      <c r="P529" s="107"/>
      <c r="Q529" s="107"/>
      <c r="V529" s="107"/>
      <c r="W529" s="107"/>
      <c r="X529" s="107"/>
    </row>
    <row r="530" spans="3:24" ht="12" customHeight="1" x14ac:dyDescent="0.3">
      <c r="C530" s="109"/>
      <c r="D530" s="110"/>
      <c r="E530" s="107"/>
      <c r="F530" s="107"/>
      <c r="G530" s="107"/>
      <c r="H530" s="107"/>
      <c r="J530" s="107"/>
      <c r="K530" s="107"/>
      <c r="L530" s="107"/>
      <c r="M530" s="257"/>
      <c r="N530" s="107"/>
      <c r="O530" s="107"/>
      <c r="P530" s="107"/>
      <c r="Q530" s="107"/>
      <c r="V530" s="107"/>
      <c r="W530" s="107"/>
      <c r="X530" s="107"/>
    </row>
    <row r="531" spans="3:24" ht="12" customHeight="1" x14ac:dyDescent="0.3">
      <c r="C531" s="109"/>
      <c r="D531" s="110"/>
      <c r="E531" s="107"/>
      <c r="F531" s="107"/>
      <c r="G531" s="107"/>
      <c r="H531" s="107"/>
      <c r="J531" s="107"/>
      <c r="K531" s="107"/>
      <c r="L531" s="107"/>
      <c r="M531" s="257"/>
      <c r="N531" s="107"/>
      <c r="O531" s="107"/>
      <c r="P531" s="107"/>
      <c r="Q531" s="107"/>
      <c r="V531" s="107"/>
      <c r="W531" s="107"/>
      <c r="X531" s="107"/>
    </row>
    <row r="532" spans="3:24" ht="12" customHeight="1" x14ac:dyDescent="0.3">
      <c r="C532" s="109"/>
      <c r="D532" s="110"/>
      <c r="E532" s="107"/>
      <c r="F532" s="107"/>
      <c r="G532" s="107"/>
      <c r="H532" s="107"/>
      <c r="J532" s="107"/>
      <c r="K532" s="107"/>
      <c r="L532" s="107"/>
      <c r="M532" s="257"/>
      <c r="N532" s="107"/>
      <c r="O532" s="107"/>
      <c r="P532" s="107"/>
      <c r="Q532" s="107"/>
      <c r="V532" s="107"/>
      <c r="W532" s="107"/>
      <c r="X532" s="107"/>
    </row>
    <row r="533" spans="3:24" ht="12" customHeight="1" x14ac:dyDescent="0.3">
      <c r="C533" s="109"/>
      <c r="D533" s="110"/>
      <c r="E533" s="107"/>
      <c r="F533" s="107"/>
      <c r="G533" s="107"/>
      <c r="H533" s="107"/>
      <c r="J533" s="107"/>
      <c r="K533" s="107"/>
      <c r="L533" s="107"/>
      <c r="M533" s="257"/>
      <c r="N533" s="107"/>
      <c r="O533" s="107"/>
      <c r="P533" s="107"/>
      <c r="Q533" s="107"/>
      <c r="V533" s="107"/>
      <c r="W533" s="107"/>
      <c r="X533" s="107"/>
    </row>
    <row r="534" spans="3:24" ht="12" customHeight="1" x14ac:dyDescent="0.3">
      <c r="C534" s="109"/>
      <c r="D534" s="110"/>
      <c r="E534" s="107"/>
      <c r="F534" s="107"/>
      <c r="G534" s="107"/>
      <c r="H534" s="107"/>
      <c r="J534" s="107"/>
      <c r="K534" s="107"/>
      <c r="L534" s="107"/>
      <c r="M534" s="257"/>
      <c r="N534" s="107"/>
      <c r="O534" s="107"/>
      <c r="P534" s="107"/>
      <c r="Q534" s="107"/>
      <c r="V534" s="107"/>
      <c r="W534" s="107"/>
      <c r="X534" s="107"/>
    </row>
    <row r="535" spans="3:24" ht="12" customHeight="1" x14ac:dyDescent="0.3">
      <c r="C535" s="109"/>
      <c r="D535" s="110"/>
      <c r="E535" s="107"/>
      <c r="F535" s="107"/>
      <c r="G535" s="107"/>
      <c r="H535" s="107"/>
      <c r="J535" s="107"/>
      <c r="K535" s="107"/>
      <c r="L535" s="107"/>
      <c r="M535" s="257"/>
      <c r="N535" s="107"/>
      <c r="O535" s="107"/>
      <c r="P535" s="107"/>
      <c r="Q535" s="107"/>
      <c r="V535" s="107"/>
      <c r="W535" s="107"/>
      <c r="X535" s="107"/>
    </row>
    <row r="536" spans="3:24" ht="12" customHeight="1" x14ac:dyDescent="0.3">
      <c r="C536" s="109"/>
      <c r="D536" s="110"/>
      <c r="E536" s="107"/>
      <c r="F536" s="107"/>
      <c r="G536" s="107"/>
      <c r="H536" s="107"/>
      <c r="J536" s="107"/>
      <c r="K536" s="107"/>
      <c r="L536" s="107"/>
      <c r="M536" s="257"/>
      <c r="N536" s="107"/>
      <c r="O536" s="107"/>
      <c r="P536" s="107"/>
      <c r="Q536" s="107"/>
      <c r="V536" s="107"/>
      <c r="W536" s="107"/>
      <c r="X536" s="107"/>
    </row>
    <row r="537" spans="3:24" ht="12" customHeight="1" x14ac:dyDescent="0.3">
      <c r="C537" s="109"/>
      <c r="D537" s="110"/>
      <c r="E537" s="107"/>
      <c r="F537" s="107"/>
      <c r="G537" s="107"/>
      <c r="H537" s="107"/>
      <c r="J537" s="107"/>
      <c r="K537" s="107"/>
      <c r="L537" s="107"/>
      <c r="M537" s="257"/>
      <c r="N537" s="107"/>
      <c r="O537" s="107"/>
      <c r="P537" s="107"/>
      <c r="Q537" s="107"/>
      <c r="V537" s="107"/>
      <c r="W537" s="107"/>
      <c r="X537" s="107"/>
    </row>
    <row r="538" spans="3:24" ht="12" customHeight="1" x14ac:dyDescent="0.3">
      <c r="C538" s="109"/>
      <c r="D538" s="110"/>
      <c r="E538" s="107"/>
      <c r="F538" s="107"/>
      <c r="G538" s="107"/>
      <c r="H538" s="107"/>
      <c r="J538" s="107"/>
      <c r="K538" s="107"/>
      <c r="L538" s="107"/>
      <c r="M538" s="257"/>
      <c r="N538" s="107"/>
      <c r="O538" s="107"/>
      <c r="P538" s="107"/>
      <c r="Q538" s="107"/>
      <c r="V538" s="107"/>
      <c r="W538" s="107"/>
      <c r="X538" s="107"/>
    </row>
    <row r="539" spans="3:24" ht="12" customHeight="1" x14ac:dyDescent="0.3">
      <c r="C539" s="109"/>
      <c r="D539" s="110"/>
      <c r="E539" s="107"/>
      <c r="F539" s="107"/>
      <c r="G539" s="107"/>
      <c r="H539" s="107"/>
      <c r="J539" s="107"/>
      <c r="K539" s="107"/>
      <c r="L539" s="107"/>
      <c r="M539" s="257"/>
      <c r="N539" s="107"/>
      <c r="O539" s="107"/>
      <c r="P539" s="107"/>
      <c r="Q539" s="107"/>
      <c r="V539" s="107"/>
      <c r="W539" s="107"/>
      <c r="X539" s="107"/>
    </row>
    <row r="540" spans="3:24" ht="12" customHeight="1" x14ac:dyDescent="0.3">
      <c r="C540" s="109"/>
      <c r="D540" s="110"/>
      <c r="E540" s="107"/>
      <c r="F540" s="107"/>
      <c r="G540" s="107"/>
      <c r="H540" s="107"/>
      <c r="J540" s="107"/>
      <c r="K540" s="107"/>
      <c r="L540" s="107"/>
      <c r="M540" s="257"/>
      <c r="N540" s="107"/>
      <c r="O540" s="107"/>
      <c r="P540" s="107"/>
      <c r="Q540" s="107"/>
      <c r="V540" s="107"/>
      <c r="W540" s="107"/>
      <c r="X540" s="107"/>
    </row>
    <row r="541" spans="3:24" ht="12" customHeight="1" x14ac:dyDescent="0.3">
      <c r="C541" s="109"/>
      <c r="D541" s="110"/>
      <c r="E541" s="107"/>
      <c r="F541" s="107"/>
      <c r="G541" s="107"/>
      <c r="H541" s="107"/>
      <c r="J541" s="107"/>
      <c r="K541" s="107"/>
      <c r="L541" s="107"/>
      <c r="M541" s="257"/>
      <c r="N541" s="107"/>
      <c r="O541" s="107"/>
      <c r="P541" s="107"/>
      <c r="Q541" s="107"/>
      <c r="V541" s="107"/>
      <c r="W541" s="107"/>
      <c r="X541" s="107"/>
    </row>
    <row r="542" spans="3:24" ht="12" customHeight="1" x14ac:dyDescent="0.3">
      <c r="C542" s="109"/>
      <c r="D542" s="110"/>
      <c r="E542" s="107"/>
      <c r="F542" s="107"/>
      <c r="G542" s="107"/>
      <c r="H542" s="107"/>
      <c r="J542" s="107"/>
      <c r="K542" s="107"/>
      <c r="L542" s="107"/>
      <c r="M542" s="257"/>
      <c r="N542" s="107"/>
      <c r="O542" s="107"/>
      <c r="P542" s="107"/>
      <c r="Q542" s="107"/>
      <c r="V542" s="107"/>
      <c r="W542" s="107"/>
      <c r="X542" s="107"/>
    </row>
    <row r="543" spans="3:24" ht="12" customHeight="1" x14ac:dyDescent="0.3">
      <c r="C543" s="109"/>
      <c r="D543" s="110"/>
      <c r="E543" s="107"/>
      <c r="F543" s="107"/>
      <c r="G543" s="107"/>
      <c r="H543" s="107"/>
      <c r="J543" s="107"/>
      <c r="K543" s="107"/>
      <c r="L543" s="107"/>
      <c r="M543" s="257"/>
      <c r="N543" s="107"/>
      <c r="O543" s="107"/>
      <c r="P543" s="107"/>
      <c r="Q543" s="107"/>
      <c r="V543" s="107"/>
      <c r="W543" s="107"/>
      <c r="X543" s="107"/>
    </row>
    <row r="544" spans="3:24" ht="12" customHeight="1" x14ac:dyDescent="0.3">
      <c r="C544" s="109"/>
      <c r="D544" s="110"/>
      <c r="E544" s="107"/>
      <c r="F544" s="107"/>
      <c r="G544" s="107"/>
      <c r="H544" s="107"/>
      <c r="J544" s="107"/>
      <c r="K544" s="107"/>
      <c r="L544" s="107"/>
      <c r="M544" s="257"/>
      <c r="N544" s="107"/>
      <c r="O544" s="107"/>
      <c r="P544" s="107"/>
      <c r="Q544" s="107"/>
      <c r="V544" s="107"/>
      <c r="W544" s="107"/>
      <c r="X544" s="107"/>
    </row>
    <row r="545" spans="3:24" ht="12" customHeight="1" x14ac:dyDescent="0.3">
      <c r="C545" s="109"/>
      <c r="D545" s="110"/>
      <c r="E545" s="107"/>
      <c r="F545" s="107"/>
      <c r="G545" s="107"/>
      <c r="H545" s="107"/>
      <c r="J545" s="107"/>
      <c r="K545" s="107"/>
      <c r="L545" s="107"/>
      <c r="M545" s="257"/>
      <c r="N545" s="107"/>
      <c r="O545" s="107"/>
      <c r="P545" s="107"/>
      <c r="Q545" s="107"/>
      <c r="V545" s="107"/>
      <c r="W545" s="107"/>
      <c r="X545" s="107"/>
    </row>
    <row r="546" spans="3:24" ht="12" customHeight="1" x14ac:dyDescent="0.3">
      <c r="C546" s="109"/>
      <c r="D546" s="110"/>
      <c r="E546" s="107"/>
      <c r="F546" s="107"/>
      <c r="G546" s="107"/>
      <c r="H546" s="107"/>
      <c r="J546" s="107"/>
      <c r="K546" s="107"/>
      <c r="L546" s="107"/>
      <c r="M546" s="257"/>
      <c r="N546" s="107"/>
      <c r="O546" s="107"/>
      <c r="P546" s="107"/>
      <c r="Q546" s="107"/>
      <c r="V546" s="107"/>
      <c r="W546" s="107"/>
      <c r="X546" s="107"/>
    </row>
    <row r="547" spans="3:24" ht="12" customHeight="1" x14ac:dyDescent="0.3">
      <c r="C547" s="109"/>
      <c r="D547" s="110"/>
      <c r="E547" s="107"/>
      <c r="F547" s="107"/>
      <c r="G547" s="107"/>
      <c r="H547" s="107"/>
      <c r="J547" s="107"/>
      <c r="K547" s="107"/>
      <c r="L547" s="107"/>
      <c r="M547" s="257"/>
      <c r="N547" s="107"/>
      <c r="O547" s="107"/>
      <c r="P547" s="107"/>
      <c r="Q547" s="107"/>
      <c r="V547" s="107"/>
      <c r="W547" s="107"/>
      <c r="X547" s="107"/>
    </row>
    <row r="548" spans="3:24" ht="12" customHeight="1" x14ac:dyDescent="0.3">
      <c r="C548" s="109"/>
      <c r="D548" s="110"/>
      <c r="E548" s="107"/>
      <c r="F548" s="107"/>
      <c r="G548" s="107"/>
      <c r="H548" s="107"/>
      <c r="J548" s="107"/>
      <c r="K548" s="107"/>
      <c r="L548" s="107"/>
      <c r="M548" s="257"/>
      <c r="N548" s="107"/>
      <c r="O548" s="107"/>
      <c r="P548" s="107"/>
      <c r="Q548" s="107"/>
      <c r="V548" s="107"/>
      <c r="W548" s="107"/>
      <c r="X548" s="107"/>
    </row>
    <row r="549" spans="3:24" ht="12" customHeight="1" x14ac:dyDescent="0.3">
      <c r="C549" s="109"/>
      <c r="D549" s="110"/>
      <c r="E549" s="107"/>
      <c r="F549" s="107"/>
      <c r="G549" s="107"/>
      <c r="H549" s="107"/>
      <c r="J549" s="107"/>
      <c r="K549" s="107"/>
      <c r="L549" s="107"/>
      <c r="M549" s="257"/>
      <c r="N549" s="107"/>
      <c r="O549" s="107"/>
      <c r="P549" s="107"/>
      <c r="Q549" s="107"/>
      <c r="V549" s="107"/>
      <c r="W549" s="107"/>
      <c r="X549" s="107"/>
    </row>
    <row r="550" spans="3:24" ht="12" customHeight="1" x14ac:dyDescent="0.3">
      <c r="C550" s="109"/>
      <c r="D550" s="110"/>
      <c r="E550" s="107"/>
      <c r="F550" s="107"/>
      <c r="G550" s="107"/>
      <c r="H550" s="107"/>
      <c r="J550" s="107"/>
      <c r="K550" s="107"/>
      <c r="L550" s="107"/>
      <c r="M550" s="257"/>
      <c r="N550" s="107"/>
      <c r="O550" s="107"/>
      <c r="P550" s="107"/>
      <c r="Q550" s="107"/>
      <c r="V550" s="107"/>
      <c r="W550" s="107"/>
      <c r="X550" s="107"/>
    </row>
    <row r="551" spans="3:24" ht="12" customHeight="1" x14ac:dyDescent="0.3">
      <c r="C551" s="109"/>
      <c r="D551" s="110"/>
      <c r="E551" s="107"/>
      <c r="F551" s="107"/>
      <c r="G551" s="107"/>
      <c r="H551" s="107"/>
      <c r="J551" s="107"/>
      <c r="K551" s="107"/>
      <c r="L551" s="107"/>
      <c r="M551" s="257"/>
      <c r="N551" s="107"/>
      <c r="O551" s="107"/>
      <c r="P551" s="107"/>
      <c r="Q551" s="107"/>
      <c r="V551" s="107"/>
      <c r="W551" s="107"/>
      <c r="X551" s="107"/>
    </row>
    <row r="552" spans="3:24" ht="12" customHeight="1" x14ac:dyDescent="0.3">
      <c r="C552" s="109"/>
      <c r="D552" s="110"/>
      <c r="E552" s="107"/>
      <c r="F552" s="107"/>
      <c r="G552" s="107"/>
      <c r="H552" s="107"/>
      <c r="J552" s="107"/>
      <c r="K552" s="107"/>
      <c r="L552" s="107"/>
      <c r="M552" s="257"/>
      <c r="N552" s="107"/>
      <c r="O552" s="107"/>
      <c r="P552" s="107"/>
      <c r="Q552" s="107"/>
      <c r="V552" s="107"/>
      <c r="W552" s="107"/>
      <c r="X552" s="107"/>
    </row>
    <row r="553" spans="3:24" ht="12" customHeight="1" x14ac:dyDescent="0.3">
      <c r="C553" s="109"/>
      <c r="D553" s="110"/>
      <c r="E553" s="107"/>
      <c r="F553" s="107"/>
      <c r="G553" s="107"/>
      <c r="H553" s="107"/>
      <c r="J553" s="107"/>
      <c r="K553" s="107"/>
      <c r="L553" s="107"/>
      <c r="M553" s="257"/>
      <c r="N553" s="107"/>
      <c r="O553" s="107"/>
      <c r="P553" s="107"/>
      <c r="Q553" s="107"/>
      <c r="V553" s="107"/>
      <c r="W553" s="107"/>
      <c r="X553" s="107"/>
    </row>
    <row r="554" spans="3:24" ht="12" customHeight="1" x14ac:dyDescent="0.3">
      <c r="C554" s="109"/>
      <c r="D554" s="110"/>
      <c r="E554" s="107"/>
      <c r="F554" s="107"/>
      <c r="G554" s="107"/>
      <c r="H554" s="107"/>
      <c r="J554" s="107"/>
      <c r="K554" s="107"/>
      <c r="L554" s="107"/>
      <c r="M554" s="257"/>
      <c r="N554" s="107"/>
      <c r="O554" s="107"/>
      <c r="P554" s="107"/>
      <c r="Q554" s="107"/>
      <c r="V554" s="107"/>
      <c r="W554" s="107"/>
      <c r="X554" s="107"/>
    </row>
    <row r="555" spans="3:24" ht="12" customHeight="1" x14ac:dyDescent="0.3">
      <c r="C555" s="109"/>
      <c r="D555" s="110"/>
      <c r="E555" s="107"/>
      <c r="F555" s="107"/>
      <c r="G555" s="107"/>
      <c r="H555" s="107"/>
      <c r="J555" s="107"/>
      <c r="K555" s="107"/>
      <c r="L555" s="107"/>
      <c r="M555" s="257"/>
      <c r="N555" s="107"/>
      <c r="O555" s="107"/>
      <c r="P555" s="107"/>
      <c r="Q555" s="107"/>
      <c r="V555" s="107"/>
      <c r="W555" s="107"/>
      <c r="X555" s="107"/>
    </row>
    <row r="556" spans="3:24" ht="12" customHeight="1" x14ac:dyDescent="0.3">
      <c r="C556" s="109"/>
      <c r="D556" s="110"/>
      <c r="E556" s="107"/>
      <c r="F556" s="107"/>
      <c r="G556" s="107"/>
      <c r="H556" s="107"/>
      <c r="J556" s="107"/>
      <c r="K556" s="107"/>
      <c r="L556" s="107"/>
      <c r="M556" s="257"/>
      <c r="N556" s="107"/>
      <c r="O556" s="107"/>
      <c r="P556" s="107"/>
      <c r="Q556" s="107"/>
      <c r="V556" s="107"/>
      <c r="W556" s="107"/>
      <c r="X556" s="107"/>
    </row>
    <row r="557" spans="3:24" ht="12" customHeight="1" x14ac:dyDescent="0.3">
      <c r="C557" s="109"/>
      <c r="D557" s="110"/>
      <c r="E557" s="107"/>
      <c r="F557" s="107"/>
      <c r="G557" s="107"/>
      <c r="H557" s="107"/>
      <c r="J557" s="107"/>
      <c r="K557" s="107"/>
      <c r="L557" s="107"/>
      <c r="M557" s="257"/>
      <c r="N557" s="107"/>
      <c r="O557" s="107"/>
      <c r="P557" s="107"/>
      <c r="Q557" s="107"/>
      <c r="V557" s="107"/>
      <c r="W557" s="107"/>
      <c r="X557" s="107"/>
    </row>
    <row r="558" spans="3:24" ht="12" customHeight="1" x14ac:dyDescent="0.3">
      <c r="C558" s="109"/>
      <c r="D558" s="110"/>
      <c r="E558" s="107"/>
      <c r="F558" s="107"/>
      <c r="G558" s="107"/>
      <c r="H558" s="107"/>
      <c r="J558" s="107"/>
      <c r="K558" s="107"/>
      <c r="L558" s="107"/>
      <c r="M558" s="257"/>
      <c r="N558" s="107"/>
      <c r="O558" s="107"/>
      <c r="P558" s="107"/>
      <c r="Q558" s="107"/>
      <c r="V558" s="107"/>
      <c r="W558" s="107"/>
      <c r="X558" s="107"/>
    </row>
    <row r="559" spans="3:24" ht="12" customHeight="1" x14ac:dyDescent="0.3">
      <c r="C559" s="109"/>
      <c r="D559" s="110"/>
      <c r="E559" s="107"/>
      <c r="F559" s="107"/>
      <c r="G559" s="107"/>
      <c r="H559" s="107"/>
      <c r="J559" s="107"/>
      <c r="K559" s="107"/>
      <c r="L559" s="107"/>
      <c r="M559" s="257"/>
      <c r="N559" s="107"/>
      <c r="O559" s="107"/>
      <c r="P559" s="107"/>
      <c r="Q559" s="107"/>
      <c r="V559" s="107"/>
      <c r="W559" s="107"/>
      <c r="X559" s="107"/>
    </row>
    <row r="560" spans="3:24" ht="12" customHeight="1" x14ac:dyDescent="0.3">
      <c r="C560" s="109"/>
      <c r="D560" s="110"/>
      <c r="E560" s="107"/>
      <c r="F560" s="107"/>
      <c r="G560" s="107"/>
      <c r="H560" s="107"/>
      <c r="J560" s="107"/>
      <c r="K560" s="107"/>
      <c r="L560" s="107"/>
      <c r="M560" s="257"/>
      <c r="N560" s="107"/>
      <c r="O560" s="107"/>
      <c r="P560" s="107"/>
      <c r="Q560" s="107"/>
      <c r="V560" s="107"/>
      <c r="W560" s="107"/>
      <c r="X560" s="107"/>
    </row>
    <row r="561" spans="3:24" ht="12" customHeight="1" x14ac:dyDescent="0.3">
      <c r="C561" s="109"/>
      <c r="D561" s="110"/>
      <c r="E561" s="107"/>
      <c r="F561" s="107"/>
      <c r="G561" s="107"/>
      <c r="H561" s="107"/>
      <c r="J561" s="107"/>
      <c r="K561" s="107"/>
      <c r="L561" s="107"/>
      <c r="M561" s="257"/>
      <c r="N561" s="107"/>
      <c r="O561" s="107"/>
      <c r="P561" s="107"/>
      <c r="Q561" s="107"/>
      <c r="V561" s="107"/>
      <c r="W561" s="107"/>
      <c r="X561" s="107"/>
    </row>
    <row r="562" spans="3:24" ht="12" customHeight="1" x14ac:dyDescent="0.3">
      <c r="C562" s="109"/>
      <c r="D562" s="110"/>
      <c r="E562" s="107"/>
      <c r="F562" s="107"/>
      <c r="G562" s="107"/>
      <c r="H562" s="107"/>
      <c r="J562" s="107"/>
      <c r="K562" s="107"/>
      <c r="L562" s="107"/>
      <c r="M562" s="257"/>
      <c r="N562" s="107"/>
      <c r="O562" s="107"/>
      <c r="P562" s="107"/>
      <c r="Q562" s="107"/>
      <c r="V562" s="107"/>
      <c r="W562" s="107"/>
      <c r="X562" s="107"/>
    </row>
    <row r="563" spans="3:24" ht="12" customHeight="1" x14ac:dyDescent="0.3">
      <c r="C563" s="109"/>
      <c r="D563" s="110"/>
      <c r="E563" s="107"/>
      <c r="F563" s="107"/>
      <c r="G563" s="107"/>
      <c r="H563" s="107"/>
      <c r="J563" s="107"/>
      <c r="K563" s="107"/>
      <c r="L563" s="107"/>
      <c r="M563" s="257"/>
      <c r="N563" s="107"/>
      <c r="O563" s="107"/>
      <c r="P563" s="107"/>
      <c r="Q563" s="107"/>
      <c r="V563" s="107"/>
      <c r="W563" s="107"/>
      <c r="X563" s="107"/>
    </row>
    <row r="564" spans="3:24" ht="12" customHeight="1" x14ac:dyDescent="0.3">
      <c r="C564" s="109"/>
      <c r="D564" s="110"/>
      <c r="E564" s="107"/>
      <c r="F564" s="107"/>
      <c r="G564" s="107"/>
      <c r="H564" s="107"/>
      <c r="J564" s="107"/>
      <c r="K564" s="107"/>
      <c r="L564" s="107"/>
      <c r="M564" s="257"/>
      <c r="N564" s="107"/>
      <c r="O564" s="107"/>
      <c r="P564" s="107"/>
      <c r="Q564" s="107"/>
      <c r="V564" s="107"/>
      <c r="W564" s="107"/>
      <c r="X564" s="107"/>
    </row>
    <row r="565" spans="3:24" ht="12" customHeight="1" x14ac:dyDescent="0.3">
      <c r="C565" s="109"/>
      <c r="D565" s="110"/>
      <c r="E565" s="107"/>
      <c r="F565" s="107"/>
      <c r="G565" s="107"/>
      <c r="H565" s="107"/>
      <c r="J565" s="107"/>
      <c r="K565" s="107"/>
      <c r="L565" s="107"/>
      <c r="M565" s="257"/>
      <c r="N565" s="107"/>
      <c r="O565" s="107"/>
      <c r="P565" s="107"/>
      <c r="Q565" s="107"/>
      <c r="V565" s="107"/>
      <c r="W565" s="107"/>
      <c r="X565" s="107"/>
    </row>
    <row r="566" spans="3:24" ht="12" customHeight="1" x14ac:dyDescent="0.3">
      <c r="C566" s="109"/>
      <c r="D566" s="110"/>
      <c r="E566" s="107"/>
      <c r="F566" s="107"/>
      <c r="G566" s="107"/>
      <c r="H566" s="107"/>
      <c r="J566" s="107"/>
      <c r="K566" s="107"/>
      <c r="L566" s="107"/>
      <c r="M566" s="257"/>
      <c r="N566" s="107"/>
      <c r="O566" s="107"/>
      <c r="P566" s="107"/>
      <c r="Q566" s="107"/>
      <c r="V566" s="107"/>
      <c r="W566" s="107"/>
      <c r="X566" s="107"/>
    </row>
    <row r="567" spans="3:24" ht="12" customHeight="1" x14ac:dyDescent="0.3">
      <c r="C567" s="109"/>
      <c r="D567" s="110"/>
      <c r="E567" s="107"/>
      <c r="F567" s="107"/>
      <c r="G567" s="107"/>
      <c r="H567" s="107"/>
      <c r="J567" s="107"/>
      <c r="K567" s="107"/>
      <c r="L567" s="107"/>
      <c r="M567" s="257"/>
      <c r="N567" s="107"/>
      <c r="O567" s="107"/>
      <c r="P567" s="107"/>
      <c r="Q567" s="107"/>
      <c r="V567" s="107"/>
      <c r="W567" s="107"/>
      <c r="X567" s="107"/>
    </row>
    <row r="568" spans="3:24" ht="12" customHeight="1" x14ac:dyDescent="0.3">
      <c r="C568" s="109"/>
      <c r="D568" s="110"/>
      <c r="E568" s="107"/>
      <c r="F568" s="107"/>
      <c r="G568" s="107"/>
      <c r="H568" s="107"/>
      <c r="J568" s="107"/>
      <c r="K568" s="107"/>
      <c r="L568" s="107"/>
      <c r="M568" s="257"/>
      <c r="N568" s="107"/>
      <c r="O568" s="107"/>
      <c r="P568" s="107"/>
      <c r="Q568" s="107"/>
      <c r="V568" s="107"/>
      <c r="W568" s="107"/>
      <c r="X568" s="107"/>
    </row>
    <row r="569" spans="3:24" ht="12" customHeight="1" x14ac:dyDescent="0.3">
      <c r="C569" s="109"/>
      <c r="D569" s="110"/>
      <c r="E569" s="107"/>
      <c r="F569" s="107"/>
      <c r="G569" s="107"/>
      <c r="H569" s="107"/>
      <c r="J569" s="107"/>
      <c r="K569" s="107"/>
      <c r="L569" s="107"/>
      <c r="M569" s="257"/>
      <c r="N569" s="107"/>
      <c r="O569" s="107"/>
      <c r="P569" s="107"/>
      <c r="Q569" s="107"/>
      <c r="V569" s="107"/>
      <c r="W569" s="107"/>
      <c r="X569" s="107"/>
    </row>
    <row r="570" spans="3:24" ht="12" customHeight="1" x14ac:dyDescent="0.3">
      <c r="C570" s="109"/>
      <c r="D570" s="110"/>
      <c r="E570" s="107"/>
      <c r="F570" s="107"/>
      <c r="G570" s="107"/>
      <c r="H570" s="107"/>
      <c r="J570" s="107"/>
      <c r="K570" s="107"/>
      <c r="L570" s="107"/>
      <c r="M570" s="257"/>
      <c r="N570" s="107"/>
      <c r="O570" s="107"/>
      <c r="P570" s="107"/>
      <c r="Q570" s="107"/>
      <c r="V570" s="107"/>
      <c r="W570" s="107"/>
      <c r="X570" s="107"/>
    </row>
    <row r="571" spans="3:24" ht="12" customHeight="1" x14ac:dyDescent="0.3">
      <c r="C571" s="109"/>
      <c r="D571" s="110"/>
      <c r="E571" s="107"/>
      <c r="F571" s="107"/>
      <c r="G571" s="107"/>
      <c r="H571" s="107"/>
      <c r="J571" s="107"/>
      <c r="K571" s="107"/>
      <c r="L571" s="107"/>
      <c r="M571" s="257"/>
      <c r="N571" s="107"/>
      <c r="O571" s="107"/>
      <c r="P571" s="107"/>
      <c r="Q571" s="107"/>
      <c r="V571" s="107"/>
      <c r="W571" s="107"/>
      <c r="X571" s="107"/>
    </row>
    <row r="572" spans="3:24" ht="12" customHeight="1" x14ac:dyDescent="0.3">
      <c r="C572" s="109"/>
      <c r="D572" s="110"/>
      <c r="E572" s="107"/>
      <c r="F572" s="107"/>
      <c r="G572" s="107"/>
      <c r="H572" s="107"/>
      <c r="J572" s="107"/>
      <c r="K572" s="107"/>
      <c r="L572" s="107"/>
      <c r="M572" s="257"/>
      <c r="N572" s="107"/>
      <c r="O572" s="107"/>
      <c r="P572" s="107"/>
      <c r="Q572" s="107"/>
      <c r="V572" s="107"/>
      <c r="W572" s="107"/>
      <c r="X572" s="107"/>
    </row>
    <row r="573" spans="3:24" ht="12" customHeight="1" x14ac:dyDescent="0.3">
      <c r="C573" s="109"/>
      <c r="D573" s="110"/>
      <c r="E573" s="107"/>
      <c r="F573" s="107"/>
      <c r="G573" s="107"/>
      <c r="H573" s="107"/>
      <c r="J573" s="107"/>
      <c r="K573" s="107"/>
      <c r="L573" s="107"/>
      <c r="M573" s="257"/>
      <c r="N573" s="107"/>
      <c r="O573" s="107"/>
      <c r="P573" s="107"/>
      <c r="Q573" s="107"/>
      <c r="V573" s="107"/>
      <c r="W573" s="107"/>
      <c r="X573" s="107"/>
    </row>
    <row r="574" spans="3:24" ht="12" customHeight="1" x14ac:dyDescent="0.3">
      <c r="C574" s="109"/>
      <c r="D574" s="110"/>
      <c r="E574" s="107"/>
      <c r="F574" s="107"/>
      <c r="G574" s="107"/>
      <c r="H574" s="107"/>
      <c r="J574" s="107"/>
      <c r="K574" s="107"/>
      <c r="L574" s="107"/>
      <c r="M574" s="257"/>
      <c r="N574" s="107"/>
      <c r="O574" s="107"/>
      <c r="P574" s="107"/>
      <c r="Q574" s="107"/>
      <c r="V574" s="107"/>
      <c r="W574" s="107"/>
      <c r="X574" s="107"/>
    </row>
    <row r="575" spans="3:24" ht="12" customHeight="1" x14ac:dyDescent="0.3">
      <c r="C575" s="109"/>
      <c r="D575" s="110"/>
      <c r="E575" s="107"/>
      <c r="F575" s="107"/>
      <c r="G575" s="107"/>
      <c r="H575" s="107"/>
      <c r="J575" s="107"/>
      <c r="K575" s="107"/>
      <c r="L575" s="107"/>
      <c r="M575" s="257"/>
      <c r="N575" s="107"/>
      <c r="O575" s="107"/>
      <c r="P575" s="107"/>
      <c r="Q575" s="107"/>
      <c r="V575" s="107"/>
      <c r="W575" s="107"/>
      <c r="X575" s="107"/>
    </row>
    <row r="576" spans="3:24" ht="12" customHeight="1" x14ac:dyDescent="0.3">
      <c r="C576" s="109"/>
      <c r="D576" s="110"/>
      <c r="E576" s="107"/>
      <c r="F576" s="107"/>
      <c r="G576" s="107"/>
      <c r="H576" s="107"/>
      <c r="J576" s="107"/>
      <c r="K576" s="107"/>
      <c r="L576" s="107"/>
      <c r="M576" s="257"/>
      <c r="N576" s="107"/>
      <c r="O576" s="107"/>
      <c r="P576" s="107"/>
      <c r="Q576" s="107"/>
      <c r="V576" s="107"/>
      <c r="W576" s="107"/>
      <c r="X576" s="107"/>
    </row>
    <row r="577" spans="3:24" ht="12" customHeight="1" x14ac:dyDescent="0.3">
      <c r="C577" s="109"/>
      <c r="D577" s="110"/>
      <c r="E577" s="107"/>
      <c r="F577" s="107"/>
      <c r="G577" s="107"/>
      <c r="H577" s="107"/>
      <c r="J577" s="107"/>
      <c r="K577" s="107"/>
      <c r="L577" s="107"/>
      <c r="M577" s="257"/>
      <c r="N577" s="107"/>
      <c r="O577" s="107"/>
      <c r="P577" s="107"/>
      <c r="Q577" s="107"/>
      <c r="V577" s="107"/>
      <c r="W577" s="107"/>
      <c r="X577" s="107"/>
    </row>
    <row r="578" spans="3:24" ht="12" customHeight="1" x14ac:dyDescent="0.3">
      <c r="C578" s="109"/>
      <c r="D578" s="110"/>
      <c r="E578" s="107"/>
      <c r="F578" s="107"/>
      <c r="G578" s="107"/>
      <c r="H578" s="107"/>
      <c r="J578" s="107"/>
      <c r="K578" s="107"/>
      <c r="L578" s="107"/>
      <c r="M578" s="257"/>
      <c r="N578" s="107"/>
      <c r="O578" s="107"/>
      <c r="P578" s="107"/>
      <c r="Q578" s="107"/>
      <c r="V578" s="107"/>
      <c r="W578" s="107"/>
      <c r="X578" s="107"/>
    </row>
    <row r="579" spans="3:24" ht="12" customHeight="1" x14ac:dyDescent="0.3">
      <c r="C579" s="109"/>
      <c r="D579" s="110"/>
      <c r="E579" s="107"/>
      <c r="F579" s="107"/>
      <c r="G579" s="107"/>
      <c r="H579" s="107"/>
      <c r="J579" s="107"/>
      <c r="K579" s="107"/>
      <c r="L579" s="107"/>
      <c r="M579" s="257"/>
      <c r="N579" s="107"/>
      <c r="O579" s="107"/>
      <c r="P579" s="107"/>
      <c r="Q579" s="107"/>
      <c r="V579" s="107"/>
      <c r="W579" s="107"/>
      <c r="X579" s="107"/>
    </row>
    <row r="580" spans="3:24" ht="12" customHeight="1" x14ac:dyDescent="0.3">
      <c r="C580" s="109"/>
      <c r="D580" s="110"/>
      <c r="E580" s="107"/>
      <c r="F580" s="107"/>
      <c r="G580" s="107"/>
      <c r="H580" s="107"/>
      <c r="J580" s="107"/>
      <c r="K580" s="107"/>
      <c r="L580" s="107"/>
      <c r="M580" s="257"/>
      <c r="N580" s="107"/>
      <c r="O580" s="107"/>
      <c r="P580" s="107"/>
      <c r="Q580" s="107"/>
      <c r="V580" s="107"/>
      <c r="W580" s="107"/>
      <c r="X580" s="107"/>
    </row>
    <row r="581" spans="3:24" ht="12" customHeight="1" x14ac:dyDescent="0.3">
      <c r="C581" s="109"/>
      <c r="D581" s="110"/>
      <c r="E581" s="107"/>
      <c r="F581" s="107"/>
      <c r="G581" s="107"/>
      <c r="H581" s="107"/>
      <c r="J581" s="107"/>
      <c r="K581" s="107"/>
      <c r="L581" s="107"/>
      <c r="M581" s="257"/>
      <c r="N581" s="107"/>
      <c r="O581" s="107"/>
      <c r="P581" s="107"/>
      <c r="Q581" s="107"/>
      <c r="V581" s="107"/>
      <c r="W581" s="107"/>
      <c r="X581" s="107"/>
    </row>
    <row r="582" spans="3:24" ht="12" customHeight="1" x14ac:dyDescent="0.3">
      <c r="C582" s="109"/>
      <c r="D582" s="110"/>
      <c r="E582" s="107"/>
      <c r="F582" s="107"/>
      <c r="G582" s="107"/>
      <c r="H582" s="107"/>
      <c r="J582" s="107"/>
      <c r="K582" s="107"/>
      <c r="L582" s="107"/>
      <c r="M582" s="257"/>
      <c r="N582" s="107"/>
      <c r="O582" s="107"/>
      <c r="P582" s="107"/>
      <c r="Q582" s="107"/>
      <c r="V582" s="107"/>
      <c r="W582" s="107"/>
      <c r="X582" s="107"/>
    </row>
    <row r="583" spans="3:24" ht="12" customHeight="1" x14ac:dyDescent="0.3">
      <c r="C583" s="109"/>
      <c r="D583" s="110"/>
      <c r="E583" s="107"/>
      <c r="F583" s="107"/>
      <c r="G583" s="107"/>
      <c r="H583" s="107"/>
      <c r="J583" s="107"/>
      <c r="K583" s="107"/>
      <c r="L583" s="107"/>
      <c r="M583" s="257"/>
      <c r="N583" s="107"/>
      <c r="O583" s="107"/>
      <c r="P583" s="107"/>
      <c r="Q583" s="107"/>
      <c r="V583" s="107"/>
      <c r="W583" s="107"/>
      <c r="X583" s="107"/>
    </row>
    <row r="584" spans="3:24" ht="12" customHeight="1" x14ac:dyDescent="0.3">
      <c r="C584" s="109"/>
      <c r="D584" s="110"/>
      <c r="E584" s="107"/>
      <c r="F584" s="107"/>
      <c r="G584" s="107"/>
      <c r="H584" s="107"/>
      <c r="J584" s="107"/>
      <c r="K584" s="107"/>
      <c r="L584" s="107"/>
      <c r="M584" s="257"/>
      <c r="N584" s="107"/>
      <c r="O584" s="107"/>
      <c r="P584" s="107"/>
      <c r="Q584" s="107"/>
      <c r="V584" s="107"/>
      <c r="W584" s="107"/>
      <c r="X584" s="107"/>
    </row>
    <row r="585" spans="3:24" ht="12" customHeight="1" x14ac:dyDescent="0.3">
      <c r="C585" s="109"/>
      <c r="D585" s="110"/>
      <c r="E585" s="107"/>
      <c r="F585" s="107"/>
      <c r="G585" s="107"/>
      <c r="H585" s="107"/>
      <c r="J585" s="107"/>
      <c r="K585" s="107"/>
      <c r="L585" s="107"/>
      <c r="M585" s="257"/>
      <c r="N585" s="107"/>
      <c r="O585" s="107"/>
      <c r="P585" s="107"/>
      <c r="Q585" s="107"/>
      <c r="V585" s="107"/>
      <c r="W585" s="107"/>
      <c r="X585" s="107"/>
    </row>
    <row r="586" spans="3:24" ht="12" customHeight="1" x14ac:dyDescent="0.3">
      <c r="C586" s="109"/>
      <c r="D586" s="110"/>
      <c r="E586" s="107"/>
      <c r="F586" s="107"/>
      <c r="G586" s="107"/>
      <c r="H586" s="107"/>
      <c r="J586" s="107"/>
      <c r="K586" s="107"/>
      <c r="L586" s="107"/>
      <c r="M586" s="257"/>
      <c r="N586" s="107"/>
      <c r="O586" s="107"/>
      <c r="P586" s="107"/>
      <c r="Q586" s="107"/>
      <c r="V586" s="107"/>
      <c r="W586" s="107"/>
      <c r="X586" s="107"/>
    </row>
    <row r="587" spans="3:24" ht="12" customHeight="1" x14ac:dyDescent="0.3">
      <c r="C587" s="109"/>
      <c r="D587" s="110"/>
      <c r="E587" s="107"/>
      <c r="F587" s="107"/>
      <c r="G587" s="107"/>
      <c r="H587" s="107"/>
      <c r="J587" s="107"/>
      <c r="K587" s="107"/>
      <c r="L587" s="107"/>
      <c r="M587" s="257"/>
      <c r="N587" s="107"/>
      <c r="O587" s="107"/>
      <c r="P587" s="107"/>
      <c r="Q587" s="107"/>
      <c r="V587" s="107"/>
      <c r="W587" s="107"/>
      <c r="X587" s="107"/>
    </row>
    <row r="588" spans="3:24" ht="12" customHeight="1" x14ac:dyDescent="0.3">
      <c r="C588" s="109"/>
      <c r="D588" s="110"/>
      <c r="E588" s="107"/>
      <c r="F588" s="107"/>
      <c r="G588" s="107"/>
      <c r="H588" s="107"/>
      <c r="J588" s="107"/>
      <c r="K588" s="107"/>
      <c r="L588" s="107"/>
      <c r="M588" s="257"/>
      <c r="N588" s="107"/>
      <c r="O588" s="107"/>
      <c r="P588" s="107"/>
      <c r="Q588" s="107"/>
      <c r="V588" s="107"/>
      <c r="W588" s="107"/>
      <c r="X588" s="107"/>
    </row>
    <row r="589" spans="3:24" ht="12" customHeight="1" x14ac:dyDescent="0.3">
      <c r="C589" s="109"/>
      <c r="D589" s="110"/>
      <c r="E589" s="107"/>
      <c r="F589" s="107"/>
      <c r="G589" s="107"/>
      <c r="H589" s="107"/>
      <c r="J589" s="107"/>
      <c r="K589" s="107"/>
      <c r="L589" s="107"/>
      <c r="M589" s="257"/>
      <c r="N589" s="107"/>
      <c r="O589" s="107"/>
      <c r="P589" s="107"/>
      <c r="Q589" s="107"/>
      <c r="V589" s="107"/>
      <c r="W589" s="107"/>
      <c r="X589" s="107"/>
    </row>
    <row r="590" spans="3:24" ht="12" customHeight="1" x14ac:dyDescent="0.3">
      <c r="C590" s="109"/>
      <c r="D590" s="110"/>
      <c r="E590" s="107"/>
      <c r="F590" s="107"/>
      <c r="G590" s="107"/>
      <c r="H590" s="107"/>
      <c r="J590" s="107"/>
      <c r="K590" s="107"/>
      <c r="L590" s="107"/>
      <c r="M590" s="257"/>
      <c r="N590" s="107"/>
      <c r="O590" s="107"/>
      <c r="P590" s="107"/>
      <c r="Q590" s="107"/>
      <c r="V590" s="107"/>
      <c r="W590" s="107"/>
      <c r="X590" s="107"/>
    </row>
    <row r="591" spans="3:24" ht="12" customHeight="1" x14ac:dyDescent="0.3">
      <c r="C591" s="109"/>
      <c r="D591" s="110"/>
      <c r="E591" s="107"/>
      <c r="F591" s="107"/>
      <c r="G591" s="107"/>
      <c r="H591" s="107"/>
      <c r="J591" s="107"/>
      <c r="K591" s="107"/>
      <c r="L591" s="107"/>
      <c r="M591" s="257"/>
      <c r="N591" s="107"/>
      <c r="O591" s="107"/>
      <c r="P591" s="107"/>
      <c r="Q591" s="107"/>
      <c r="V591" s="107"/>
      <c r="W591" s="107"/>
      <c r="X591" s="107"/>
    </row>
    <row r="592" spans="3:24" ht="12" customHeight="1" x14ac:dyDescent="0.3">
      <c r="C592" s="109"/>
      <c r="D592" s="110"/>
      <c r="E592" s="107"/>
      <c r="F592" s="107"/>
      <c r="G592" s="107"/>
      <c r="H592" s="107"/>
      <c r="J592" s="107"/>
      <c r="K592" s="107"/>
      <c r="L592" s="107"/>
      <c r="M592" s="257"/>
      <c r="N592" s="107"/>
      <c r="O592" s="107"/>
      <c r="P592" s="107"/>
      <c r="Q592" s="107"/>
      <c r="V592" s="107"/>
      <c r="W592" s="107"/>
      <c r="X592" s="107"/>
    </row>
    <row r="593" spans="3:24" ht="12" customHeight="1" x14ac:dyDescent="0.3">
      <c r="C593" s="109"/>
      <c r="D593" s="110"/>
      <c r="E593" s="107"/>
      <c r="F593" s="107"/>
      <c r="G593" s="107"/>
      <c r="H593" s="107"/>
      <c r="J593" s="107"/>
      <c r="K593" s="107"/>
      <c r="L593" s="107"/>
      <c r="M593" s="257"/>
      <c r="N593" s="107"/>
      <c r="O593" s="107"/>
      <c r="P593" s="107"/>
      <c r="Q593" s="107"/>
      <c r="V593" s="107"/>
      <c r="W593" s="107"/>
      <c r="X593" s="107"/>
    </row>
    <row r="594" spans="3:24" ht="12" customHeight="1" x14ac:dyDescent="0.3">
      <c r="C594" s="109"/>
      <c r="D594" s="110"/>
      <c r="E594" s="107"/>
      <c r="F594" s="107"/>
      <c r="G594" s="107"/>
      <c r="H594" s="107"/>
      <c r="J594" s="107"/>
      <c r="K594" s="107"/>
      <c r="L594" s="107"/>
      <c r="M594" s="257"/>
      <c r="N594" s="107"/>
      <c r="O594" s="107"/>
      <c r="P594" s="107"/>
      <c r="Q594" s="107"/>
      <c r="V594" s="107"/>
      <c r="W594" s="107"/>
      <c r="X594" s="107"/>
    </row>
    <row r="595" spans="3:24" ht="12" customHeight="1" x14ac:dyDescent="0.3">
      <c r="C595" s="109"/>
      <c r="D595" s="110"/>
      <c r="E595" s="107"/>
      <c r="F595" s="107"/>
      <c r="G595" s="107"/>
      <c r="H595" s="107"/>
      <c r="J595" s="107"/>
      <c r="K595" s="107"/>
      <c r="L595" s="107"/>
      <c r="M595" s="257"/>
      <c r="N595" s="107"/>
      <c r="O595" s="107"/>
      <c r="P595" s="107"/>
      <c r="Q595" s="107"/>
      <c r="V595" s="107"/>
      <c r="W595" s="107"/>
      <c r="X595" s="107"/>
    </row>
    <row r="596" spans="3:24" ht="12" customHeight="1" x14ac:dyDescent="0.3">
      <c r="C596" s="109"/>
      <c r="D596" s="110"/>
      <c r="E596" s="107"/>
      <c r="F596" s="107"/>
      <c r="G596" s="107"/>
      <c r="H596" s="107"/>
      <c r="J596" s="107"/>
      <c r="K596" s="107"/>
      <c r="L596" s="107"/>
      <c r="M596" s="257"/>
      <c r="N596" s="107"/>
      <c r="O596" s="107"/>
      <c r="P596" s="107"/>
      <c r="Q596" s="107"/>
      <c r="V596" s="107"/>
      <c r="W596" s="107"/>
      <c r="X596" s="107"/>
    </row>
    <row r="597" spans="3:24" ht="12" customHeight="1" x14ac:dyDescent="0.3">
      <c r="C597" s="109"/>
      <c r="D597" s="110"/>
      <c r="E597" s="107"/>
      <c r="F597" s="107"/>
      <c r="G597" s="107"/>
      <c r="H597" s="107"/>
      <c r="J597" s="107"/>
      <c r="K597" s="107"/>
      <c r="L597" s="107"/>
      <c r="M597" s="257"/>
      <c r="N597" s="107"/>
      <c r="O597" s="107"/>
      <c r="P597" s="107"/>
      <c r="Q597" s="107"/>
      <c r="V597" s="107"/>
      <c r="W597" s="107"/>
      <c r="X597" s="107"/>
    </row>
    <row r="598" spans="3:24" ht="12" customHeight="1" x14ac:dyDescent="0.3">
      <c r="C598" s="109"/>
      <c r="D598" s="110"/>
      <c r="E598" s="107"/>
      <c r="F598" s="107"/>
      <c r="G598" s="107"/>
      <c r="H598" s="107"/>
      <c r="J598" s="107"/>
      <c r="K598" s="107"/>
      <c r="L598" s="107"/>
      <c r="M598" s="257"/>
      <c r="N598" s="107"/>
      <c r="O598" s="107"/>
      <c r="P598" s="107"/>
      <c r="Q598" s="107"/>
      <c r="V598" s="107"/>
      <c r="W598" s="107"/>
      <c r="X598" s="107"/>
    </row>
    <row r="599" spans="3:24" ht="12" customHeight="1" x14ac:dyDescent="0.3">
      <c r="C599" s="109"/>
      <c r="D599" s="110"/>
      <c r="E599" s="107"/>
      <c r="F599" s="107"/>
      <c r="G599" s="107"/>
      <c r="H599" s="107"/>
      <c r="J599" s="107"/>
      <c r="K599" s="107"/>
      <c r="L599" s="107"/>
      <c r="M599" s="257"/>
      <c r="N599" s="107"/>
      <c r="O599" s="107"/>
      <c r="P599" s="107"/>
      <c r="Q599" s="107"/>
      <c r="V599" s="107"/>
      <c r="W599" s="107"/>
      <c r="X599" s="107"/>
    </row>
    <row r="600" spans="3:24" ht="12" customHeight="1" x14ac:dyDescent="0.3">
      <c r="C600" s="109"/>
      <c r="D600" s="110"/>
      <c r="E600" s="107"/>
      <c r="F600" s="107"/>
      <c r="G600" s="107"/>
      <c r="H600" s="107"/>
      <c r="J600" s="107"/>
      <c r="K600" s="107"/>
      <c r="L600" s="107"/>
      <c r="M600" s="257"/>
      <c r="N600" s="107"/>
      <c r="O600" s="107"/>
      <c r="P600" s="107"/>
      <c r="Q600" s="107"/>
      <c r="V600" s="107"/>
      <c r="W600" s="107"/>
      <c r="X600" s="107"/>
    </row>
    <row r="601" spans="3:24" ht="12" customHeight="1" x14ac:dyDescent="0.3">
      <c r="C601" s="109"/>
      <c r="D601" s="110"/>
      <c r="E601" s="107"/>
      <c r="F601" s="107"/>
      <c r="G601" s="107"/>
      <c r="H601" s="107"/>
      <c r="J601" s="107"/>
      <c r="K601" s="107"/>
      <c r="L601" s="107"/>
      <c r="M601" s="257"/>
      <c r="N601" s="107"/>
      <c r="O601" s="107"/>
      <c r="P601" s="107"/>
      <c r="Q601" s="107"/>
      <c r="V601" s="107"/>
      <c r="W601" s="107"/>
      <c r="X601" s="107"/>
    </row>
    <row r="602" spans="3:24" ht="12" customHeight="1" x14ac:dyDescent="0.3">
      <c r="C602" s="109"/>
      <c r="D602" s="110"/>
      <c r="E602" s="107"/>
      <c r="F602" s="107"/>
      <c r="G602" s="107"/>
      <c r="H602" s="107"/>
      <c r="J602" s="107"/>
      <c r="K602" s="107"/>
      <c r="L602" s="107"/>
      <c r="M602" s="257"/>
      <c r="N602" s="107"/>
      <c r="O602" s="107"/>
      <c r="P602" s="107"/>
      <c r="Q602" s="107"/>
      <c r="V602" s="107"/>
      <c r="W602" s="107"/>
      <c r="X602" s="107"/>
    </row>
    <row r="603" spans="3:24" ht="12" customHeight="1" x14ac:dyDescent="0.3">
      <c r="C603" s="109"/>
      <c r="D603" s="110"/>
      <c r="E603" s="107"/>
      <c r="F603" s="107"/>
      <c r="G603" s="107"/>
      <c r="H603" s="107"/>
      <c r="J603" s="107"/>
      <c r="K603" s="107"/>
      <c r="L603" s="107"/>
      <c r="M603" s="257"/>
      <c r="N603" s="107"/>
      <c r="O603" s="107"/>
      <c r="P603" s="107"/>
      <c r="Q603" s="107"/>
      <c r="V603" s="107"/>
      <c r="W603" s="107"/>
      <c r="X603" s="107"/>
    </row>
    <row r="604" spans="3:24" ht="12" customHeight="1" x14ac:dyDescent="0.3">
      <c r="C604" s="109"/>
      <c r="D604" s="110"/>
      <c r="E604" s="107"/>
      <c r="F604" s="107"/>
      <c r="G604" s="107"/>
      <c r="H604" s="107"/>
      <c r="J604" s="107"/>
      <c r="K604" s="107"/>
      <c r="L604" s="107"/>
      <c r="M604" s="257"/>
      <c r="N604" s="107"/>
      <c r="O604" s="107"/>
      <c r="P604" s="107"/>
      <c r="Q604" s="107"/>
      <c r="V604" s="107"/>
      <c r="W604" s="107"/>
      <c r="X604" s="107"/>
    </row>
    <row r="605" spans="3:24" ht="12" customHeight="1" x14ac:dyDescent="0.3">
      <c r="C605" s="109"/>
      <c r="D605" s="110"/>
      <c r="E605" s="107"/>
      <c r="F605" s="107"/>
      <c r="G605" s="107"/>
      <c r="H605" s="107"/>
      <c r="J605" s="107"/>
      <c r="K605" s="107"/>
      <c r="L605" s="107"/>
      <c r="M605" s="257"/>
      <c r="N605" s="107"/>
      <c r="O605" s="107"/>
      <c r="P605" s="107"/>
      <c r="Q605" s="107"/>
      <c r="V605" s="107"/>
      <c r="W605" s="107"/>
      <c r="X605" s="107"/>
    </row>
    <row r="606" spans="3:24" ht="12" customHeight="1" x14ac:dyDescent="0.3">
      <c r="C606" s="109"/>
      <c r="D606" s="110"/>
      <c r="E606" s="107"/>
      <c r="F606" s="107"/>
      <c r="G606" s="107"/>
      <c r="H606" s="107"/>
      <c r="J606" s="107"/>
      <c r="K606" s="107"/>
      <c r="L606" s="107"/>
      <c r="M606" s="257"/>
      <c r="N606" s="107"/>
      <c r="O606" s="107"/>
      <c r="P606" s="107"/>
      <c r="Q606" s="107"/>
      <c r="V606" s="107"/>
      <c r="W606" s="107"/>
      <c r="X606" s="107"/>
    </row>
    <row r="607" spans="3:24" ht="12" customHeight="1" x14ac:dyDescent="0.3">
      <c r="C607" s="109"/>
      <c r="D607" s="110"/>
      <c r="E607" s="107"/>
      <c r="F607" s="107"/>
      <c r="G607" s="107"/>
      <c r="H607" s="107"/>
      <c r="J607" s="107"/>
      <c r="K607" s="107"/>
      <c r="L607" s="107"/>
      <c r="M607" s="257"/>
      <c r="N607" s="107"/>
      <c r="O607" s="107"/>
      <c r="P607" s="107"/>
      <c r="Q607" s="107"/>
      <c r="V607" s="107"/>
      <c r="W607" s="107"/>
      <c r="X607" s="107"/>
    </row>
    <row r="608" spans="3:24" ht="12" customHeight="1" x14ac:dyDescent="0.3">
      <c r="C608" s="109"/>
      <c r="D608" s="110"/>
      <c r="E608" s="107"/>
      <c r="F608" s="107"/>
      <c r="G608" s="107"/>
      <c r="H608" s="107"/>
      <c r="J608" s="107"/>
      <c r="K608" s="107"/>
      <c r="L608" s="107"/>
      <c r="M608" s="257"/>
      <c r="N608" s="107"/>
      <c r="O608" s="107"/>
      <c r="P608" s="107"/>
      <c r="Q608" s="107"/>
      <c r="V608" s="107"/>
      <c r="W608" s="107"/>
      <c r="X608" s="107"/>
    </row>
    <row r="609" spans="3:24" ht="12" customHeight="1" x14ac:dyDescent="0.3">
      <c r="C609" s="109"/>
      <c r="D609" s="110"/>
      <c r="E609" s="107"/>
      <c r="F609" s="107"/>
      <c r="G609" s="107"/>
      <c r="H609" s="107"/>
      <c r="J609" s="107"/>
      <c r="K609" s="107"/>
      <c r="L609" s="107"/>
      <c r="M609" s="257"/>
      <c r="N609" s="107"/>
      <c r="O609" s="107"/>
      <c r="P609" s="107"/>
      <c r="Q609" s="107"/>
      <c r="V609" s="107"/>
      <c r="W609" s="107"/>
      <c r="X609" s="107"/>
    </row>
    <row r="610" spans="3:24" ht="12" customHeight="1" x14ac:dyDescent="0.3">
      <c r="C610" s="109"/>
      <c r="D610" s="110"/>
      <c r="E610" s="107"/>
      <c r="F610" s="107"/>
      <c r="G610" s="107"/>
      <c r="H610" s="107"/>
      <c r="J610" s="107"/>
      <c r="K610" s="107"/>
      <c r="L610" s="107"/>
      <c r="M610" s="257"/>
      <c r="N610" s="107"/>
      <c r="O610" s="107"/>
      <c r="P610" s="107"/>
      <c r="Q610" s="107"/>
      <c r="V610" s="107"/>
      <c r="W610" s="107"/>
      <c r="X610" s="107"/>
    </row>
    <row r="611" spans="3:24" ht="12" customHeight="1" x14ac:dyDescent="0.3">
      <c r="C611" s="109"/>
      <c r="D611" s="110"/>
      <c r="E611" s="107"/>
      <c r="F611" s="107"/>
      <c r="G611" s="107"/>
      <c r="H611" s="107"/>
      <c r="J611" s="107"/>
      <c r="K611" s="107"/>
      <c r="L611" s="107"/>
      <c r="M611" s="257"/>
      <c r="N611" s="107"/>
      <c r="O611" s="107"/>
      <c r="P611" s="107"/>
      <c r="Q611" s="107"/>
      <c r="V611" s="107"/>
      <c r="W611" s="107"/>
      <c r="X611" s="107"/>
    </row>
    <row r="612" spans="3:24" ht="12" customHeight="1" x14ac:dyDescent="0.3">
      <c r="C612" s="109"/>
      <c r="D612" s="110"/>
      <c r="E612" s="107"/>
      <c r="F612" s="107"/>
      <c r="G612" s="107"/>
      <c r="H612" s="107"/>
      <c r="J612" s="107"/>
      <c r="K612" s="107"/>
      <c r="L612" s="107"/>
      <c r="M612" s="257"/>
      <c r="N612" s="107"/>
      <c r="O612" s="107"/>
      <c r="P612" s="107"/>
      <c r="Q612" s="107"/>
      <c r="V612" s="107"/>
      <c r="W612" s="107"/>
      <c r="X612" s="107"/>
    </row>
    <row r="613" spans="3:24" ht="12" customHeight="1" x14ac:dyDescent="0.3">
      <c r="C613" s="109"/>
      <c r="D613" s="110"/>
      <c r="E613" s="107"/>
      <c r="F613" s="107"/>
      <c r="G613" s="107"/>
      <c r="H613" s="107"/>
      <c r="J613" s="107"/>
      <c r="K613" s="107"/>
      <c r="L613" s="107"/>
      <c r="M613" s="257"/>
      <c r="N613" s="107"/>
      <c r="O613" s="107"/>
      <c r="P613" s="107"/>
      <c r="Q613" s="107"/>
      <c r="V613" s="107"/>
      <c r="W613" s="107"/>
      <c r="X613" s="107"/>
    </row>
    <row r="614" spans="3:24" ht="12" customHeight="1" x14ac:dyDescent="0.3">
      <c r="C614" s="109"/>
      <c r="D614" s="110"/>
      <c r="E614" s="107"/>
      <c r="F614" s="107"/>
      <c r="G614" s="107"/>
      <c r="H614" s="107"/>
      <c r="J614" s="107"/>
      <c r="K614" s="107"/>
      <c r="L614" s="107"/>
      <c r="M614" s="257"/>
      <c r="N614" s="107"/>
      <c r="O614" s="107"/>
      <c r="P614" s="107"/>
      <c r="Q614" s="107"/>
      <c r="V614" s="107"/>
      <c r="W614" s="107"/>
      <c r="X614" s="107"/>
    </row>
    <row r="615" spans="3:24" ht="12" customHeight="1" x14ac:dyDescent="0.3">
      <c r="C615" s="109"/>
      <c r="D615" s="110"/>
      <c r="E615" s="107"/>
      <c r="F615" s="107"/>
      <c r="G615" s="107"/>
      <c r="H615" s="107"/>
      <c r="J615" s="107"/>
      <c r="K615" s="107"/>
      <c r="L615" s="107"/>
      <c r="M615" s="257"/>
      <c r="N615" s="107"/>
      <c r="O615" s="107"/>
      <c r="P615" s="107"/>
      <c r="Q615" s="107"/>
      <c r="V615" s="107"/>
      <c r="W615" s="107"/>
      <c r="X615" s="107"/>
    </row>
    <row r="616" spans="3:24" ht="12" customHeight="1" x14ac:dyDescent="0.3">
      <c r="C616" s="109"/>
      <c r="D616" s="110"/>
      <c r="E616" s="107"/>
      <c r="F616" s="107"/>
      <c r="G616" s="107"/>
      <c r="H616" s="107"/>
      <c r="J616" s="107"/>
      <c r="K616" s="107"/>
      <c r="L616" s="107"/>
      <c r="M616" s="257"/>
      <c r="N616" s="107"/>
      <c r="O616" s="107"/>
      <c r="P616" s="107"/>
      <c r="Q616" s="107"/>
      <c r="V616" s="107"/>
      <c r="W616" s="107"/>
      <c r="X616" s="107"/>
    </row>
    <row r="617" spans="3:24" ht="12" customHeight="1" x14ac:dyDescent="0.3">
      <c r="C617" s="109"/>
      <c r="D617" s="110"/>
      <c r="E617" s="107"/>
      <c r="F617" s="107"/>
      <c r="G617" s="107"/>
      <c r="H617" s="107"/>
      <c r="J617" s="107"/>
      <c r="K617" s="107"/>
      <c r="L617" s="107"/>
      <c r="M617" s="257"/>
      <c r="N617" s="107"/>
      <c r="O617" s="107"/>
      <c r="P617" s="107"/>
      <c r="Q617" s="107"/>
      <c r="V617" s="107"/>
      <c r="W617" s="107"/>
      <c r="X617" s="107"/>
    </row>
    <row r="618" spans="3:24" ht="12" customHeight="1" x14ac:dyDescent="0.3">
      <c r="C618" s="109"/>
      <c r="D618" s="110"/>
      <c r="E618" s="107"/>
      <c r="F618" s="107"/>
      <c r="G618" s="107"/>
      <c r="H618" s="107"/>
      <c r="J618" s="107"/>
      <c r="K618" s="107"/>
      <c r="L618" s="107"/>
      <c r="M618" s="257"/>
      <c r="N618" s="107"/>
      <c r="O618" s="107"/>
      <c r="P618" s="107"/>
      <c r="Q618" s="107"/>
      <c r="V618" s="107"/>
      <c r="W618" s="107"/>
      <c r="X618" s="107"/>
    </row>
    <row r="619" spans="3:24" ht="12" customHeight="1" x14ac:dyDescent="0.3">
      <c r="C619" s="109"/>
      <c r="D619" s="110"/>
      <c r="E619" s="107"/>
      <c r="F619" s="107"/>
      <c r="G619" s="107"/>
      <c r="H619" s="107"/>
      <c r="J619" s="107"/>
      <c r="K619" s="107"/>
      <c r="L619" s="107"/>
      <c r="M619" s="257"/>
      <c r="N619" s="107"/>
      <c r="O619" s="107"/>
      <c r="P619" s="107"/>
      <c r="Q619" s="107"/>
      <c r="V619" s="107"/>
      <c r="W619" s="107"/>
      <c r="X619" s="107"/>
    </row>
    <row r="620" spans="3:24" ht="12" customHeight="1" x14ac:dyDescent="0.3">
      <c r="C620" s="109"/>
      <c r="D620" s="110"/>
      <c r="E620" s="107"/>
      <c r="F620" s="107"/>
      <c r="G620" s="107"/>
      <c r="H620" s="107"/>
      <c r="J620" s="107"/>
      <c r="K620" s="107"/>
      <c r="L620" s="107"/>
      <c r="M620" s="257"/>
      <c r="N620" s="107"/>
      <c r="O620" s="107"/>
      <c r="P620" s="107"/>
      <c r="Q620" s="107"/>
      <c r="V620" s="107"/>
      <c r="W620" s="107"/>
      <c r="X620" s="107"/>
    </row>
    <row r="621" spans="3:24" ht="12" customHeight="1" x14ac:dyDescent="0.3">
      <c r="C621" s="109"/>
      <c r="D621" s="110"/>
      <c r="E621" s="107"/>
      <c r="F621" s="107"/>
      <c r="G621" s="107"/>
      <c r="H621" s="107"/>
      <c r="J621" s="107"/>
      <c r="K621" s="107"/>
      <c r="L621" s="107"/>
      <c r="M621" s="257"/>
      <c r="N621" s="107"/>
      <c r="O621" s="107"/>
      <c r="P621" s="107"/>
      <c r="Q621" s="107"/>
      <c r="V621" s="107"/>
      <c r="W621" s="107"/>
      <c r="X621" s="107"/>
    </row>
    <row r="622" spans="3:24" ht="12" customHeight="1" x14ac:dyDescent="0.3">
      <c r="C622" s="109"/>
      <c r="D622" s="110"/>
      <c r="E622" s="107"/>
      <c r="F622" s="107"/>
      <c r="G622" s="107"/>
      <c r="H622" s="107"/>
      <c r="J622" s="107"/>
      <c r="K622" s="107"/>
      <c r="L622" s="107"/>
      <c r="M622" s="257"/>
      <c r="N622" s="107"/>
      <c r="O622" s="107"/>
      <c r="P622" s="107"/>
      <c r="Q622" s="107"/>
      <c r="V622" s="107"/>
      <c r="W622" s="107"/>
      <c r="X622" s="107"/>
    </row>
    <row r="623" spans="3:24" ht="12" customHeight="1" x14ac:dyDescent="0.3">
      <c r="C623" s="109"/>
      <c r="D623" s="110"/>
      <c r="E623" s="107"/>
      <c r="F623" s="107"/>
      <c r="G623" s="107"/>
      <c r="H623" s="107"/>
      <c r="J623" s="107"/>
      <c r="K623" s="107"/>
      <c r="L623" s="107"/>
      <c r="M623" s="257"/>
      <c r="N623" s="107"/>
      <c r="O623" s="107"/>
      <c r="P623" s="107"/>
      <c r="Q623" s="107"/>
      <c r="V623" s="107"/>
      <c r="W623" s="107"/>
      <c r="X623" s="107"/>
    </row>
    <row r="624" spans="3:24" ht="12" customHeight="1" x14ac:dyDescent="0.3">
      <c r="C624" s="109"/>
      <c r="D624" s="110"/>
      <c r="E624" s="107"/>
      <c r="F624" s="107"/>
      <c r="G624" s="107"/>
      <c r="H624" s="107"/>
      <c r="J624" s="107"/>
      <c r="K624" s="107"/>
      <c r="L624" s="107"/>
      <c r="M624" s="257"/>
      <c r="N624" s="107"/>
      <c r="O624" s="107"/>
      <c r="P624" s="107"/>
      <c r="Q624" s="107"/>
      <c r="V624" s="107"/>
      <c r="W624" s="107"/>
      <c r="X624" s="107"/>
    </row>
    <row r="625" spans="3:24" ht="12" customHeight="1" x14ac:dyDescent="0.3">
      <c r="C625" s="109"/>
      <c r="D625" s="110"/>
      <c r="E625" s="107"/>
      <c r="F625" s="107"/>
      <c r="G625" s="107"/>
      <c r="H625" s="107"/>
      <c r="J625" s="107"/>
      <c r="K625" s="107"/>
      <c r="L625" s="107"/>
      <c r="M625" s="257"/>
      <c r="N625" s="107"/>
      <c r="O625" s="107"/>
      <c r="P625" s="107"/>
      <c r="Q625" s="107"/>
      <c r="V625" s="107"/>
      <c r="W625" s="107"/>
      <c r="X625" s="107"/>
    </row>
    <row r="626" spans="3:24" ht="12" customHeight="1" x14ac:dyDescent="0.3">
      <c r="C626" s="109"/>
      <c r="D626" s="110"/>
      <c r="E626" s="107"/>
      <c r="F626" s="107"/>
      <c r="G626" s="107"/>
      <c r="H626" s="107"/>
      <c r="J626" s="107"/>
      <c r="K626" s="107"/>
      <c r="L626" s="107"/>
      <c r="M626" s="257"/>
      <c r="N626" s="107"/>
      <c r="O626" s="107"/>
      <c r="P626" s="107"/>
      <c r="Q626" s="107"/>
      <c r="V626" s="107"/>
      <c r="W626" s="107"/>
      <c r="X626" s="107"/>
    </row>
    <row r="627" spans="3:24" ht="12" customHeight="1" x14ac:dyDescent="0.3">
      <c r="C627" s="109"/>
      <c r="D627" s="110"/>
      <c r="E627" s="107"/>
      <c r="F627" s="107"/>
      <c r="G627" s="107"/>
      <c r="H627" s="107"/>
      <c r="J627" s="107"/>
      <c r="K627" s="107"/>
      <c r="L627" s="107"/>
      <c r="M627" s="257"/>
      <c r="N627" s="107"/>
      <c r="O627" s="107"/>
      <c r="P627" s="107"/>
      <c r="Q627" s="107"/>
      <c r="V627" s="107"/>
      <c r="W627" s="107"/>
      <c r="X627" s="107"/>
    </row>
    <row r="628" spans="3:24" ht="12" customHeight="1" x14ac:dyDescent="0.3">
      <c r="C628" s="109"/>
      <c r="D628" s="110"/>
      <c r="E628" s="107"/>
      <c r="F628" s="107"/>
      <c r="G628" s="107"/>
      <c r="H628" s="107"/>
      <c r="J628" s="107"/>
      <c r="K628" s="107"/>
      <c r="L628" s="107"/>
      <c r="M628" s="257"/>
      <c r="N628" s="107"/>
      <c r="O628" s="107"/>
      <c r="P628" s="107"/>
      <c r="Q628" s="107"/>
      <c r="V628" s="107"/>
      <c r="W628" s="107"/>
      <c r="X628" s="107"/>
    </row>
    <row r="629" spans="3:24" ht="12" customHeight="1" x14ac:dyDescent="0.3">
      <c r="C629" s="109"/>
      <c r="D629" s="110"/>
      <c r="E629" s="107"/>
      <c r="F629" s="107"/>
      <c r="G629" s="107"/>
      <c r="H629" s="107"/>
      <c r="J629" s="107"/>
      <c r="K629" s="107"/>
      <c r="L629" s="107"/>
      <c r="M629" s="257"/>
      <c r="N629" s="107"/>
      <c r="O629" s="107"/>
      <c r="P629" s="107"/>
      <c r="Q629" s="107"/>
      <c r="V629" s="107"/>
      <c r="W629" s="107"/>
      <c r="X629" s="107"/>
    </row>
    <row r="630" spans="3:24" ht="12" customHeight="1" x14ac:dyDescent="0.3">
      <c r="C630" s="109"/>
      <c r="D630" s="110"/>
      <c r="E630" s="107"/>
      <c r="F630" s="107"/>
      <c r="G630" s="107"/>
      <c r="H630" s="107"/>
      <c r="J630" s="107"/>
      <c r="K630" s="107"/>
      <c r="L630" s="107"/>
      <c r="M630" s="257"/>
      <c r="N630" s="107"/>
      <c r="O630" s="107"/>
      <c r="P630" s="107"/>
      <c r="Q630" s="107"/>
      <c r="V630" s="107"/>
      <c r="W630" s="107"/>
      <c r="X630" s="107"/>
    </row>
    <row r="631" spans="3:24" ht="12" customHeight="1" x14ac:dyDescent="0.3">
      <c r="C631" s="109"/>
      <c r="D631" s="110"/>
      <c r="E631" s="107"/>
      <c r="F631" s="107"/>
      <c r="G631" s="107"/>
      <c r="H631" s="107"/>
      <c r="J631" s="107"/>
      <c r="K631" s="107"/>
      <c r="L631" s="107"/>
      <c r="M631" s="257"/>
      <c r="N631" s="107"/>
      <c r="O631" s="107"/>
      <c r="P631" s="107"/>
      <c r="Q631" s="107"/>
      <c r="V631" s="107"/>
      <c r="W631" s="107"/>
      <c r="X631" s="107"/>
    </row>
    <row r="632" spans="3:24" ht="12" customHeight="1" x14ac:dyDescent="0.3">
      <c r="C632" s="109"/>
      <c r="D632" s="110"/>
      <c r="E632" s="107"/>
      <c r="F632" s="107"/>
      <c r="G632" s="107"/>
      <c r="H632" s="107"/>
      <c r="J632" s="107"/>
      <c r="K632" s="107"/>
      <c r="L632" s="107"/>
      <c r="M632" s="257"/>
      <c r="N632" s="107"/>
      <c r="O632" s="107"/>
      <c r="P632" s="107"/>
      <c r="Q632" s="107"/>
      <c r="V632" s="107"/>
      <c r="W632" s="107"/>
      <c r="X632" s="107"/>
    </row>
    <row r="633" spans="3:24" ht="12" customHeight="1" x14ac:dyDescent="0.3">
      <c r="C633" s="109"/>
      <c r="D633" s="110"/>
      <c r="E633" s="107"/>
      <c r="F633" s="107"/>
      <c r="G633" s="107"/>
      <c r="H633" s="107"/>
      <c r="J633" s="107"/>
      <c r="K633" s="107"/>
      <c r="L633" s="107"/>
      <c r="M633" s="257"/>
      <c r="N633" s="107"/>
      <c r="O633" s="107"/>
      <c r="P633" s="107"/>
      <c r="Q633" s="107"/>
      <c r="V633" s="107"/>
      <c r="W633" s="107"/>
      <c r="X633" s="107"/>
    </row>
    <row r="634" spans="3:24" ht="12" customHeight="1" x14ac:dyDescent="0.3">
      <c r="C634" s="109"/>
      <c r="D634" s="110"/>
      <c r="E634" s="107"/>
      <c r="F634" s="107"/>
      <c r="G634" s="107"/>
      <c r="H634" s="107"/>
      <c r="J634" s="107"/>
      <c r="K634" s="107"/>
      <c r="L634" s="107"/>
      <c r="M634" s="257"/>
      <c r="N634" s="107"/>
      <c r="O634" s="107"/>
      <c r="P634" s="107"/>
      <c r="Q634" s="107"/>
      <c r="V634" s="107"/>
      <c r="W634" s="107"/>
      <c r="X634" s="107"/>
    </row>
    <row r="635" spans="3:24" ht="12" customHeight="1" x14ac:dyDescent="0.3">
      <c r="C635" s="109"/>
      <c r="D635" s="110"/>
      <c r="E635" s="107"/>
      <c r="F635" s="107"/>
      <c r="G635" s="107"/>
      <c r="H635" s="107"/>
      <c r="J635" s="107"/>
      <c r="K635" s="107"/>
      <c r="L635" s="107"/>
      <c r="M635" s="257"/>
      <c r="N635" s="107"/>
      <c r="O635" s="107"/>
      <c r="P635" s="107"/>
      <c r="Q635" s="107"/>
      <c r="V635" s="107"/>
      <c r="W635" s="107"/>
      <c r="X635" s="107"/>
    </row>
    <row r="636" spans="3:24" ht="12" customHeight="1" x14ac:dyDescent="0.3">
      <c r="C636" s="109"/>
      <c r="D636" s="110"/>
      <c r="E636" s="107"/>
      <c r="F636" s="107"/>
      <c r="G636" s="107"/>
      <c r="H636" s="107"/>
      <c r="J636" s="107"/>
      <c r="K636" s="107"/>
      <c r="L636" s="107"/>
      <c r="M636" s="257"/>
      <c r="N636" s="107"/>
      <c r="O636" s="107"/>
      <c r="P636" s="107"/>
      <c r="Q636" s="107"/>
      <c r="V636" s="107"/>
      <c r="W636" s="107"/>
      <c r="X636" s="107"/>
    </row>
    <row r="637" spans="3:24" ht="12" customHeight="1" x14ac:dyDescent="0.3">
      <c r="C637" s="109"/>
      <c r="D637" s="110"/>
      <c r="E637" s="107"/>
      <c r="F637" s="107"/>
      <c r="G637" s="107"/>
      <c r="H637" s="107"/>
      <c r="J637" s="107"/>
      <c r="K637" s="107"/>
      <c r="L637" s="107"/>
      <c r="M637" s="257"/>
      <c r="N637" s="107"/>
      <c r="O637" s="107"/>
      <c r="P637" s="107"/>
      <c r="Q637" s="107"/>
      <c r="V637" s="107"/>
      <c r="W637" s="107"/>
      <c r="X637" s="107"/>
    </row>
    <row r="638" spans="3:24" ht="12" customHeight="1" x14ac:dyDescent="0.3">
      <c r="C638" s="109"/>
      <c r="D638" s="110"/>
      <c r="E638" s="107"/>
      <c r="F638" s="107"/>
      <c r="G638" s="107"/>
      <c r="H638" s="107"/>
      <c r="J638" s="107"/>
      <c r="K638" s="107"/>
      <c r="L638" s="107"/>
      <c r="M638" s="257"/>
      <c r="N638" s="107"/>
      <c r="O638" s="107"/>
      <c r="P638" s="107"/>
      <c r="Q638" s="107"/>
      <c r="V638" s="107"/>
      <c r="W638" s="107"/>
      <c r="X638" s="107"/>
    </row>
    <row r="639" spans="3:24" ht="12" customHeight="1" x14ac:dyDescent="0.3">
      <c r="C639" s="109"/>
      <c r="D639" s="110"/>
      <c r="E639" s="107"/>
      <c r="F639" s="107"/>
      <c r="G639" s="107"/>
      <c r="H639" s="107"/>
      <c r="J639" s="107"/>
      <c r="K639" s="107"/>
      <c r="L639" s="107"/>
      <c r="M639" s="257"/>
      <c r="N639" s="107"/>
      <c r="O639" s="107"/>
      <c r="P639" s="107"/>
      <c r="Q639" s="107"/>
      <c r="V639" s="107"/>
      <c r="W639" s="107"/>
      <c r="X639" s="107"/>
    </row>
    <row r="640" spans="3:24" ht="12" customHeight="1" x14ac:dyDescent="0.3">
      <c r="C640" s="109"/>
      <c r="D640" s="110"/>
      <c r="E640" s="107"/>
      <c r="F640" s="107"/>
      <c r="G640" s="107"/>
      <c r="H640" s="107"/>
      <c r="J640" s="107"/>
      <c r="K640" s="107"/>
      <c r="L640" s="107"/>
      <c r="M640" s="257"/>
      <c r="N640" s="107"/>
      <c r="O640" s="107"/>
      <c r="P640" s="107"/>
      <c r="Q640" s="107"/>
      <c r="V640" s="107"/>
      <c r="W640" s="107"/>
      <c r="X640" s="107"/>
    </row>
    <row r="641" spans="3:24" ht="12" customHeight="1" x14ac:dyDescent="0.3">
      <c r="C641" s="109"/>
      <c r="D641" s="110"/>
      <c r="E641" s="107"/>
      <c r="F641" s="107"/>
      <c r="G641" s="107"/>
      <c r="H641" s="107"/>
      <c r="J641" s="107"/>
      <c r="K641" s="107"/>
      <c r="L641" s="107"/>
      <c r="M641" s="257"/>
      <c r="N641" s="107"/>
      <c r="O641" s="107"/>
      <c r="P641" s="107"/>
      <c r="Q641" s="107"/>
      <c r="V641" s="107"/>
      <c r="W641" s="107"/>
      <c r="X641" s="107"/>
    </row>
    <row r="642" spans="3:24" ht="12" customHeight="1" x14ac:dyDescent="0.3">
      <c r="C642" s="109"/>
      <c r="D642" s="110"/>
      <c r="E642" s="107"/>
      <c r="F642" s="107"/>
      <c r="G642" s="107"/>
      <c r="H642" s="107"/>
      <c r="J642" s="107"/>
      <c r="K642" s="107"/>
      <c r="L642" s="107"/>
      <c r="M642" s="257"/>
      <c r="N642" s="107"/>
      <c r="O642" s="107"/>
      <c r="P642" s="107"/>
      <c r="Q642" s="107"/>
      <c r="V642" s="107"/>
      <c r="W642" s="107"/>
      <c r="X642" s="107"/>
    </row>
    <row r="643" spans="3:24" ht="12" customHeight="1" x14ac:dyDescent="0.3">
      <c r="C643" s="109"/>
      <c r="D643" s="110"/>
      <c r="E643" s="107"/>
      <c r="F643" s="107"/>
      <c r="G643" s="107"/>
      <c r="H643" s="107"/>
      <c r="J643" s="107"/>
      <c r="K643" s="107"/>
      <c r="L643" s="107"/>
      <c r="M643" s="257"/>
      <c r="N643" s="107"/>
      <c r="O643" s="107"/>
      <c r="P643" s="107"/>
      <c r="Q643" s="107"/>
      <c r="V643" s="107"/>
      <c r="W643" s="107"/>
      <c r="X643" s="107"/>
    </row>
    <row r="644" spans="3:24" ht="12" customHeight="1" x14ac:dyDescent="0.3">
      <c r="C644" s="109"/>
      <c r="D644" s="110"/>
      <c r="E644" s="107"/>
      <c r="F644" s="107"/>
      <c r="G644" s="107"/>
      <c r="H644" s="107"/>
      <c r="J644" s="107"/>
      <c r="K644" s="107"/>
      <c r="L644" s="107"/>
      <c r="M644" s="257"/>
      <c r="N644" s="107"/>
      <c r="O644" s="107"/>
      <c r="P644" s="107"/>
      <c r="Q644" s="107"/>
      <c r="V644" s="107"/>
      <c r="W644" s="107"/>
      <c r="X644" s="107"/>
    </row>
    <row r="645" spans="3:24" ht="12" customHeight="1" x14ac:dyDescent="0.3">
      <c r="C645" s="109"/>
      <c r="D645" s="110"/>
      <c r="E645" s="107"/>
      <c r="F645" s="107"/>
      <c r="G645" s="107"/>
      <c r="H645" s="107"/>
      <c r="J645" s="107"/>
      <c r="K645" s="107"/>
      <c r="L645" s="107"/>
      <c r="M645" s="257"/>
      <c r="N645" s="107"/>
      <c r="O645" s="107"/>
      <c r="P645" s="107"/>
      <c r="Q645" s="107"/>
      <c r="V645" s="107"/>
      <c r="W645" s="107"/>
      <c r="X645" s="107"/>
    </row>
    <row r="646" spans="3:24" ht="12" customHeight="1" x14ac:dyDescent="0.3">
      <c r="C646" s="109"/>
      <c r="D646" s="110"/>
      <c r="E646" s="107"/>
      <c r="F646" s="107"/>
      <c r="G646" s="107"/>
      <c r="H646" s="107"/>
      <c r="J646" s="107"/>
      <c r="K646" s="107"/>
      <c r="L646" s="107"/>
      <c r="M646" s="257"/>
      <c r="N646" s="107"/>
      <c r="O646" s="107"/>
      <c r="P646" s="107"/>
      <c r="Q646" s="107"/>
      <c r="V646" s="107"/>
      <c r="W646" s="107"/>
      <c r="X646" s="107"/>
    </row>
    <row r="647" spans="3:24" ht="12" customHeight="1" x14ac:dyDescent="0.3">
      <c r="C647" s="109"/>
      <c r="D647" s="110"/>
      <c r="E647" s="107"/>
      <c r="F647" s="107"/>
      <c r="G647" s="107"/>
      <c r="H647" s="107"/>
      <c r="J647" s="107"/>
      <c r="K647" s="107"/>
      <c r="L647" s="107"/>
      <c r="M647" s="257"/>
      <c r="N647" s="107"/>
      <c r="O647" s="107"/>
      <c r="P647" s="107"/>
      <c r="Q647" s="107"/>
      <c r="V647" s="107"/>
      <c r="W647" s="107"/>
      <c r="X647" s="107"/>
    </row>
    <row r="648" spans="3:24" ht="12" customHeight="1" x14ac:dyDescent="0.3">
      <c r="C648" s="109"/>
      <c r="D648" s="110"/>
      <c r="E648" s="107"/>
      <c r="F648" s="107"/>
      <c r="G648" s="107"/>
      <c r="H648" s="107"/>
      <c r="J648" s="107"/>
      <c r="K648" s="107"/>
      <c r="L648" s="107"/>
      <c r="M648" s="257"/>
      <c r="N648" s="107"/>
      <c r="O648" s="107"/>
      <c r="P648" s="107"/>
      <c r="Q648" s="107"/>
      <c r="V648" s="107"/>
      <c r="W648" s="107"/>
      <c r="X648" s="107"/>
    </row>
    <row r="649" spans="3:24" ht="12" customHeight="1" x14ac:dyDescent="0.3">
      <c r="C649" s="109"/>
      <c r="D649" s="110"/>
      <c r="E649" s="107"/>
      <c r="F649" s="107"/>
      <c r="G649" s="107"/>
      <c r="H649" s="107"/>
      <c r="J649" s="107"/>
      <c r="K649" s="107"/>
      <c r="L649" s="107"/>
      <c r="M649" s="257"/>
      <c r="N649" s="107"/>
      <c r="O649" s="107"/>
      <c r="P649" s="107"/>
      <c r="Q649" s="107"/>
      <c r="V649" s="107"/>
      <c r="W649" s="107"/>
      <c r="X649" s="107"/>
    </row>
    <row r="650" spans="3:24" ht="12" customHeight="1" x14ac:dyDescent="0.3">
      <c r="C650" s="109"/>
      <c r="D650" s="110"/>
      <c r="E650" s="107"/>
      <c r="F650" s="107"/>
      <c r="G650" s="107"/>
      <c r="H650" s="107"/>
      <c r="J650" s="107"/>
      <c r="K650" s="107"/>
      <c r="L650" s="107"/>
      <c r="M650" s="257"/>
      <c r="N650" s="107"/>
      <c r="O650" s="107"/>
      <c r="P650" s="107"/>
      <c r="Q650" s="107"/>
      <c r="V650" s="107"/>
      <c r="W650" s="107"/>
      <c r="X650" s="107"/>
    </row>
    <row r="651" spans="3:24" ht="12" customHeight="1" x14ac:dyDescent="0.3">
      <c r="C651" s="109"/>
      <c r="D651" s="110"/>
      <c r="E651" s="107"/>
      <c r="F651" s="107"/>
      <c r="G651" s="107"/>
      <c r="H651" s="107"/>
      <c r="J651" s="107"/>
      <c r="K651" s="107"/>
      <c r="L651" s="107"/>
      <c r="M651" s="257"/>
      <c r="N651" s="107"/>
      <c r="O651" s="107"/>
      <c r="P651" s="107"/>
      <c r="Q651" s="107"/>
      <c r="V651" s="107"/>
      <c r="W651" s="107"/>
      <c r="X651" s="107"/>
    </row>
    <row r="652" spans="3:24" ht="12" customHeight="1" x14ac:dyDescent="0.3">
      <c r="C652" s="109"/>
      <c r="D652" s="110"/>
      <c r="E652" s="107"/>
      <c r="F652" s="107"/>
      <c r="G652" s="107"/>
      <c r="H652" s="107"/>
      <c r="J652" s="107"/>
      <c r="K652" s="107"/>
      <c r="L652" s="107"/>
      <c r="M652" s="257"/>
      <c r="N652" s="107"/>
      <c r="O652" s="107"/>
      <c r="P652" s="107"/>
      <c r="Q652" s="107"/>
      <c r="V652" s="107"/>
      <c r="W652" s="107"/>
      <c r="X652" s="107"/>
    </row>
    <row r="653" spans="3:24" ht="12" customHeight="1" x14ac:dyDescent="0.3">
      <c r="C653" s="109"/>
      <c r="D653" s="110"/>
      <c r="E653" s="107"/>
      <c r="F653" s="107"/>
      <c r="G653" s="107"/>
      <c r="H653" s="107"/>
      <c r="J653" s="107"/>
      <c r="K653" s="107"/>
      <c r="L653" s="107"/>
      <c r="M653" s="257"/>
      <c r="N653" s="107"/>
      <c r="O653" s="107"/>
      <c r="P653" s="107"/>
      <c r="Q653" s="107"/>
      <c r="V653" s="107"/>
      <c r="W653" s="107"/>
      <c r="X653" s="107"/>
    </row>
    <row r="654" spans="3:24" ht="12" customHeight="1" x14ac:dyDescent="0.3">
      <c r="C654" s="109"/>
      <c r="D654" s="110"/>
      <c r="E654" s="107"/>
      <c r="F654" s="107"/>
      <c r="G654" s="107"/>
      <c r="H654" s="107"/>
      <c r="J654" s="107"/>
      <c r="K654" s="107"/>
      <c r="L654" s="107"/>
      <c r="M654" s="257"/>
      <c r="N654" s="107"/>
      <c r="O654" s="107"/>
      <c r="P654" s="107"/>
      <c r="Q654" s="107"/>
      <c r="V654" s="107"/>
      <c r="W654" s="107"/>
      <c r="X654" s="107"/>
    </row>
    <row r="655" spans="3:24" ht="12" customHeight="1" x14ac:dyDescent="0.3">
      <c r="C655" s="109"/>
      <c r="D655" s="110"/>
      <c r="E655" s="107"/>
      <c r="F655" s="107"/>
      <c r="G655" s="107"/>
      <c r="H655" s="107"/>
      <c r="J655" s="107"/>
      <c r="K655" s="107"/>
      <c r="L655" s="107"/>
      <c r="M655" s="257"/>
      <c r="N655" s="107"/>
      <c r="O655" s="107"/>
      <c r="P655" s="107"/>
      <c r="Q655" s="107"/>
      <c r="V655" s="107"/>
      <c r="W655" s="107"/>
      <c r="X655" s="107"/>
    </row>
    <row r="656" spans="3:24" ht="12" customHeight="1" x14ac:dyDescent="0.3">
      <c r="C656" s="109"/>
      <c r="D656" s="110"/>
      <c r="E656" s="107"/>
      <c r="F656" s="107"/>
      <c r="G656" s="107"/>
      <c r="H656" s="107"/>
      <c r="J656" s="107"/>
      <c r="K656" s="107"/>
      <c r="L656" s="107"/>
      <c r="M656" s="257"/>
      <c r="N656" s="107"/>
      <c r="O656" s="107"/>
      <c r="P656" s="107"/>
      <c r="Q656" s="107"/>
      <c r="V656" s="107"/>
      <c r="W656" s="107"/>
      <c r="X656" s="107"/>
    </row>
    <row r="657" spans="3:24" ht="12" customHeight="1" x14ac:dyDescent="0.3">
      <c r="C657" s="109"/>
      <c r="D657" s="110"/>
      <c r="E657" s="107"/>
      <c r="F657" s="107"/>
      <c r="G657" s="107"/>
      <c r="H657" s="107"/>
      <c r="J657" s="107"/>
      <c r="K657" s="107"/>
      <c r="L657" s="107"/>
      <c r="M657" s="257"/>
      <c r="N657" s="107"/>
      <c r="O657" s="107"/>
      <c r="P657" s="107"/>
      <c r="Q657" s="107"/>
      <c r="V657" s="107"/>
      <c r="W657" s="107"/>
      <c r="X657" s="107"/>
    </row>
    <row r="658" spans="3:24" ht="12" customHeight="1" x14ac:dyDescent="0.3">
      <c r="C658" s="109"/>
      <c r="D658" s="110"/>
      <c r="E658" s="107"/>
      <c r="F658" s="107"/>
      <c r="G658" s="107"/>
      <c r="H658" s="107"/>
      <c r="J658" s="107"/>
      <c r="K658" s="107"/>
      <c r="L658" s="107"/>
      <c r="M658" s="257"/>
      <c r="N658" s="107"/>
      <c r="O658" s="107"/>
      <c r="P658" s="107"/>
      <c r="Q658" s="107"/>
      <c r="V658" s="107"/>
      <c r="W658" s="107"/>
      <c r="X658" s="107"/>
    </row>
    <row r="659" spans="3:24" ht="12" customHeight="1" x14ac:dyDescent="0.3">
      <c r="C659" s="109"/>
      <c r="D659" s="110"/>
      <c r="E659" s="107"/>
      <c r="F659" s="107"/>
      <c r="G659" s="107"/>
      <c r="H659" s="107"/>
      <c r="J659" s="107"/>
      <c r="K659" s="107"/>
      <c r="L659" s="107"/>
      <c r="M659" s="257"/>
      <c r="N659" s="107"/>
      <c r="O659" s="107"/>
      <c r="P659" s="107"/>
      <c r="Q659" s="107"/>
      <c r="V659" s="107"/>
      <c r="W659" s="107"/>
      <c r="X659" s="107"/>
    </row>
    <row r="660" spans="3:24" ht="12" customHeight="1" x14ac:dyDescent="0.3">
      <c r="C660" s="109"/>
      <c r="D660" s="110"/>
      <c r="E660" s="107"/>
      <c r="F660" s="107"/>
      <c r="G660" s="107"/>
      <c r="H660" s="107"/>
      <c r="J660" s="107"/>
      <c r="K660" s="107"/>
      <c r="L660" s="107"/>
      <c r="M660" s="257"/>
      <c r="N660" s="107"/>
      <c r="O660" s="107"/>
      <c r="P660" s="107"/>
      <c r="Q660" s="107"/>
      <c r="V660" s="107"/>
      <c r="W660" s="107"/>
      <c r="X660" s="107"/>
    </row>
    <row r="661" spans="3:24" ht="12" customHeight="1" x14ac:dyDescent="0.3">
      <c r="C661" s="109"/>
      <c r="D661" s="110"/>
      <c r="E661" s="107"/>
      <c r="F661" s="107"/>
      <c r="G661" s="107"/>
      <c r="H661" s="107"/>
      <c r="J661" s="107"/>
      <c r="K661" s="107"/>
      <c r="L661" s="107"/>
      <c r="M661" s="257"/>
      <c r="N661" s="107"/>
      <c r="O661" s="107"/>
      <c r="P661" s="107"/>
      <c r="Q661" s="107"/>
      <c r="V661" s="107"/>
      <c r="W661" s="107"/>
      <c r="X661" s="107"/>
    </row>
    <row r="662" spans="3:24" ht="12" customHeight="1" x14ac:dyDescent="0.3">
      <c r="C662" s="109"/>
      <c r="D662" s="110"/>
      <c r="E662" s="107"/>
      <c r="F662" s="107"/>
      <c r="G662" s="107"/>
      <c r="H662" s="107"/>
      <c r="J662" s="107"/>
      <c r="K662" s="107"/>
      <c r="L662" s="107"/>
      <c r="M662" s="257"/>
      <c r="N662" s="107"/>
      <c r="O662" s="107"/>
      <c r="P662" s="107"/>
      <c r="Q662" s="107"/>
      <c r="V662" s="107"/>
      <c r="W662" s="107"/>
      <c r="X662" s="107"/>
    </row>
    <row r="663" spans="3:24" ht="12" customHeight="1" x14ac:dyDescent="0.3">
      <c r="C663" s="109"/>
      <c r="D663" s="110"/>
      <c r="E663" s="107"/>
      <c r="F663" s="107"/>
      <c r="G663" s="107"/>
      <c r="H663" s="107"/>
      <c r="J663" s="107"/>
      <c r="K663" s="107"/>
      <c r="L663" s="107"/>
      <c r="M663" s="257"/>
      <c r="N663" s="107"/>
      <c r="O663" s="107"/>
      <c r="P663" s="107"/>
      <c r="Q663" s="107"/>
      <c r="V663" s="107"/>
      <c r="W663" s="107"/>
      <c r="X663" s="107"/>
    </row>
    <row r="664" spans="3:24" ht="12" customHeight="1" x14ac:dyDescent="0.3">
      <c r="C664" s="109"/>
      <c r="D664" s="110"/>
      <c r="E664" s="107"/>
      <c r="F664" s="107"/>
      <c r="G664" s="107"/>
      <c r="H664" s="107"/>
      <c r="J664" s="107"/>
      <c r="K664" s="107"/>
      <c r="L664" s="107"/>
      <c r="M664" s="257"/>
      <c r="N664" s="107"/>
      <c r="O664" s="107"/>
      <c r="P664" s="107"/>
      <c r="Q664" s="107"/>
      <c r="V664" s="107"/>
      <c r="W664" s="107"/>
      <c r="X664" s="107"/>
    </row>
    <row r="665" spans="3:24" ht="12" customHeight="1" x14ac:dyDescent="0.3">
      <c r="C665" s="109"/>
      <c r="D665" s="110"/>
      <c r="E665" s="107"/>
      <c r="F665" s="107"/>
      <c r="G665" s="107"/>
      <c r="H665" s="107"/>
      <c r="J665" s="107"/>
      <c r="K665" s="107"/>
      <c r="L665" s="107"/>
      <c r="M665" s="257"/>
      <c r="N665" s="107"/>
      <c r="O665" s="107"/>
      <c r="P665" s="107"/>
      <c r="Q665" s="107"/>
      <c r="V665" s="107"/>
      <c r="W665" s="107"/>
      <c r="X665" s="107"/>
    </row>
    <row r="666" spans="3:24" ht="12" customHeight="1" x14ac:dyDescent="0.3">
      <c r="C666" s="109"/>
      <c r="D666" s="110"/>
      <c r="E666" s="107"/>
      <c r="F666" s="107"/>
      <c r="G666" s="107"/>
      <c r="H666" s="107"/>
      <c r="J666" s="107"/>
      <c r="K666" s="107"/>
      <c r="L666" s="107"/>
      <c r="M666" s="257"/>
      <c r="N666" s="107"/>
      <c r="O666" s="107"/>
      <c r="P666" s="107"/>
      <c r="Q666" s="107"/>
      <c r="V666" s="107"/>
      <c r="W666" s="107"/>
      <c r="X666" s="107"/>
    </row>
    <row r="667" spans="3:24" ht="12" customHeight="1" x14ac:dyDescent="0.3">
      <c r="C667" s="109"/>
      <c r="D667" s="110"/>
      <c r="E667" s="107"/>
      <c r="F667" s="107"/>
      <c r="G667" s="107"/>
      <c r="H667" s="107"/>
      <c r="J667" s="107"/>
      <c r="K667" s="107"/>
      <c r="L667" s="107"/>
      <c r="M667" s="257"/>
      <c r="N667" s="107"/>
      <c r="O667" s="107"/>
      <c r="P667" s="107"/>
      <c r="Q667" s="107"/>
      <c r="V667" s="107"/>
      <c r="W667" s="107"/>
      <c r="X667" s="107"/>
    </row>
    <row r="668" spans="3:24" ht="12" customHeight="1" x14ac:dyDescent="0.3">
      <c r="C668" s="109"/>
      <c r="D668" s="110"/>
      <c r="E668" s="107"/>
      <c r="F668" s="107"/>
      <c r="G668" s="107"/>
      <c r="H668" s="107"/>
      <c r="J668" s="107"/>
      <c r="K668" s="107"/>
      <c r="L668" s="107"/>
      <c r="M668" s="257"/>
      <c r="N668" s="107"/>
      <c r="O668" s="107"/>
      <c r="P668" s="107"/>
      <c r="Q668" s="107"/>
      <c r="V668" s="107"/>
      <c r="W668" s="107"/>
      <c r="X668" s="107"/>
    </row>
    <row r="669" spans="3:24" ht="12" customHeight="1" x14ac:dyDescent="0.3">
      <c r="C669" s="109"/>
      <c r="D669" s="110"/>
      <c r="E669" s="107"/>
      <c r="F669" s="107"/>
      <c r="G669" s="107"/>
      <c r="H669" s="107"/>
      <c r="J669" s="107"/>
      <c r="K669" s="107"/>
      <c r="L669" s="107"/>
      <c r="M669" s="257"/>
      <c r="N669" s="107"/>
      <c r="O669" s="107"/>
      <c r="P669" s="107"/>
      <c r="Q669" s="107"/>
      <c r="V669" s="107"/>
      <c r="W669" s="107"/>
      <c r="X669" s="107"/>
    </row>
    <row r="670" spans="3:24" ht="12" customHeight="1" x14ac:dyDescent="0.3">
      <c r="C670" s="109"/>
      <c r="D670" s="110"/>
      <c r="E670" s="107"/>
      <c r="F670" s="107"/>
      <c r="G670" s="107"/>
      <c r="H670" s="107"/>
      <c r="J670" s="107"/>
      <c r="K670" s="107"/>
      <c r="L670" s="107"/>
      <c r="M670" s="257"/>
      <c r="N670" s="107"/>
      <c r="O670" s="107"/>
      <c r="P670" s="107"/>
      <c r="Q670" s="107"/>
      <c r="V670" s="107"/>
      <c r="W670" s="107"/>
      <c r="X670" s="107"/>
    </row>
    <row r="671" spans="3:24" ht="12" customHeight="1" x14ac:dyDescent="0.3">
      <c r="C671" s="109"/>
      <c r="D671" s="110"/>
      <c r="E671" s="107"/>
      <c r="F671" s="107"/>
      <c r="G671" s="107"/>
      <c r="H671" s="107"/>
      <c r="J671" s="107"/>
      <c r="K671" s="107"/>
      <c r="L671" s="107"/>
      <c r="M671" s="257"/>
      <c r="N671" s="107"/>
      <c r="O671" s="107"/>
      <c r="P671" s="107"/>
      <c r="Q671" s="107"/>
      <c r="V671" s="107"/>
      <c r="W671" s="107"/>
      <c r="X671" s="107"/>
    </row>
    <row r="672" spans="3:24" ht="12" customHeight="1" x14ac:dyDescent="0.3">
      <c r="C672" s="109"/>
      <c r="D672" s="110"/>
      <c r="E672" s="107"/>
      <c r="F672" s="107"/>
      <c r="G672" s="107"/>
      <c r="H672" s="107"/>
      <c r="J672" s="107"/>
      <c r="K672" s="107"/>
      <c r="L672" s="107"/>
      <c r="M672" s="257"/>
      <c r="N672" s="107"/>
      <c r="O672" s="107"/>
      <c r="P672" s="107"/>
      <c r="Q672" s="107"/>
      <c r="V672" s="107"/>
      <c r="W672" s="107"/>
      <c r="X672" s="107"/>
    </row>
    <row r="673" spans="3:24" ht="12" customHeight="1" x14ac:dyDescent="0.3">
      <c r="C673" s="109"/>
      <c r="D673" s="110"/>
      <c r="E673" s="107"/>
      <c r="F673" s="107"/>
      <c r="G673" s="107"/>
      <c r="H673" s="107"/>
      <c r="J673" s="107"/>
      <c r="K673" s="107"/>
      <c r="L673" s="107"/>
      <c r="M673" s="257"/>
      <c r="N673" s="107"/>
      <c r="O673" s="107"/>
      <c r="P673" s="107"/>
      <c r="Q673" s="107"/>
      <c r="V673" s="107"/>
      <c r="W673" s="107"/>
      <c r="X673" s="107"/>
    </row>
    <row r="674" spans="3:24" ht="12" customHeight="1" x14ac:dyDescent="0.3">
      <c r="C674" s="109"/>
      <c r="D674" s="110"/>
      <c r="E674" s="107"/>
      <c r="F674" s="107"/>
      <c r="G674" s="107"/>
      <c r="H674" s="107"/>
      <c r="J674" s="107"/>
      <c r="K674" s="107"/>
      <c r="L674" s="107"/>
      <c r="M674" s="257"/>
      <c r="N674" s="107"/>
      <c r="O674" s="107"/>
      <c r="P674" s="107"/>
      <c r="Q674" s="107"/>
      <c r="V674" s="107"/>
      <c r="W674" s="107"/>
      <c r="X674" s="107"/>
    </row>
    <row r="675" spans="3:24" ht="12" customHeight="1" x14ac:dyDescent="0.3">
      <c r="C675" s="109"/>
      <c r="D675" s="110"/>
      <c r="E675" s="107"/>
      <c r="F675" s="107"/>
      <c r="G675" s="107"/>
      <c r="H675" s="107"/>
      <c r="J675" s="107"/>
      <c r="K675" s="107"/>
      <c r="L675" s="107"/>
      <c r="M675" s="257"/>
      <c r="N675" s="107"/>
      <c r="O675" s="107"/>
      <c r="P675" s="107"/>
      <c r="Q675" s="107"/>
      <c r="V675" s="107"/>
      <c r="W675" s="107"/>
      <c r="X675" s="107"/>
    </row>
    <row r="676" spans="3:24" ht="12" customHeight="1" x14ac:dyDescent="0.3">
      <c r="C676" s="109"/>
      <c r="D676" s="110"/>
      <c r="E676" s="107"/>
      <c r="F676" s="107"/>
      <c r="G676" s="107"/>
      <c r="H676" s="107"/>
      <c r="J676" s="107"/>
      <c r="K676" s="107"/>
      <c r="L676" s="107"/>
      <c r="M676" s="257"/>
      <c r="N676" s="107"/>
      <c r="O676" s="107"/>
      <c r="P676" s="107"/>
      <c r="Q676" s="107"/>
      <c r="V676" s="107"/>
      <c r="W676" s="107"/>
      <c r="X676" s="107"/>
    </row>
    <row r="677" spans="3:24" ht="12" customHeight="1" x14ac:dyDescent="0.3">
      <c r="C677" s="109"/>
      <c r="D677" s="110"/>
      <c r="E677" s="107"/>
      <c r="F677" s="107"/>
      <c r="G677" s="107"/>
      <c r="H677" s="107"/>
      <c r="J677" s="107"/>
      <c r="K677" s="107"/>
      <c r="L677" s="107"/>
      <c r="M677" s="257"/>
      <c r="N677" s="107"/>
      <c r="O677" s="107"/>
      <c r="P677" s="107"/>
      <c r="Q677" s="107"/>
      <c r="V677" s="107"/>
      <c r="W677" s="107"/>
      <c r="X677" s="107"/>
    </row>
    <row r="678" spans="3:24" ht="12" customHeight="1" x14ac:dyDescent="0.3">
      <c r="C678" s="109"/>
      <c r="D678" s="110"/>
      <c r="E678" s="107"/>
      <c r="F678" s="107"/>
      <c r="G678" s="107"/>
      <c r="H678" s="107"/>
      <c r="J678" s="107"/>
      <c r="K678" s="107"/>
      <c r="L678" s="107"/>
      <c r="M678" s="257"/>
      <c r="N678" s="107"/>
      <c r="O678" s="107"/>
      <c r="P678" s="107"/>
      <c r="Q678" s="107"/>
      <c r="V678" s="107"/>
      <c r="W678" s="107"/>
      <c r="X678" s="107"/>
    </row>
    <row r="679" spans="3:24" ht="12" customHeight="1" x14ac:dyDescent="0.3">
      <c r="C679" s="109"/>
      <c r="D679" s="110"/>
      <c r="E679" s="107"/>
      <c r="F679" s="107"/>
      <c r="G679" s="107"/>
      <c r="H679" s="107"/>
      <c r="J679" s="107"/>
      <c r="K679" s="107"/>
      <c r="L679" s="107"/>
      <c r="M679" s="257"/>
      <c r="N679" s="107"/>
      <c r="O679" s="107"/>
      <c r="P679" s="107"/>
      <c r="Q679" s="107"/>
      <c r="V679" s="107"/>
      <c r="W679" s="107"/>
      <c r="X679" s="107"/>
    </row>
    <row r="680" spans="3:24" ht="12" customHeight="1" x14ac:dyDescent="0.3">
      <c r="C680" s="109"/>
      <c r="D680" s="110"/>
      <c r="E680" s="107"/>
      <c r="F680" s="107"/>
      <c r="G680" s="107"/>
      <c r="H680" s="107"/>
      <c r="J680" s="107"/>
      <c r="K680" s="107"/>
      <c r="L680" s="107"/>
      <c r="M680" s="257"/>
      <c r="N680" s="107"/>
      <c r="O680" s="107"/>
      <c r="P680" s="107"/>
      <c r="Q680" s="107"/>
      <c r="V680" s="107"/>
      <c r="W680" s="107"/>
      <c r="X680" s="107"/>
    </row>
    <row r="681" spans="3:24" ht="12" customHeight="1" x14ac:dyDescent="0.3">
      <c r="C681" s="109"/>
      <c r="D681" s="110"/>
      <c r="E681" s="107"/>
      <c r="F681" s="107"/>
      <c r="G681" s="107"/>
      <c r="H681" s="107"/>
      <c r="J681" s="107"/>
      <c r="K681" s="107"/>
      <c r="L681" s="107"/>
      <c r="M681" s="257"/>
      <c r="N681" s="107"/>
      <c r="O681" s="107"/>
      <c r="P681" s="107"/>
      <c r="Q681" s="107"/>
      <c r="V681" s="107"/>
      <c r="W681" s="107"/>
      <c r="X681" s="107"/>
    </row>
    <row r="682" spans="3:24" ht="12" customHeight="1" x14ac:dyDescent="0.3">
      <c r="C682" s="109"/>
      <c r="D682" s="110"/>
      <c r="E682" s="107"/>
      <c r="F682" s="107"/>
      <c r="G682" s="107"/>
      <c r="H682" s="107"/>
      <c r="J682" s="107"/>
      <c r="K682" s="107"/>
      <c r="L682" s="107"/>
      <c r="M682" s="257"/>
      <c r="N682" s="107"/>
      <c r="O682" s="107"/>
      <c r="P682" s="107"/>
      <c r="Q682" s="107"/>
      <c r="V682" s="107"/>
      <c r="W682" s="107"/>
      <c r="X682" s="107"/>
    </row>
    <row r="683" spans="3:24" ht="12" customHeight="1" x14ac:dyDescent="0.3">
      <c r="C683" s="109"/>
      <c r="D683" s="110"/>
      <c r="E683" s="107"/>
      <c r="F683" s="107"/>
      <c r="G683" s="107"/>
      <c r="H683" s="107"/>
      <c r="J683" s="107"/>
      <c r="K683" s="107"/>
      <c r="L683" s="107"/>
      <c r="M683" s="257"/>
      <c r="N683" s="107"/>
      <c r="O683" s="107"/>
      <c r="P683" s="107"/>
      <c r="Q683" s="107"/>
      <c r="V683" s="107"/>
      <c r="W683" s="107"/>
      <c r="X683" s="107"/>
    </row>
    <row r="684" spans="3:24" ht="12" customHeight="1" x14ac:dyDescent="0.3">
      <c r="C684" s="109"/>
      <c r="D684" s="110"/>
      <c r="E684" s="107"/>
      <c r="F684" s="107"/>
      <c r="G684" s="107"/>
      <c r="H684" s="107"/>
      <c r="J684" s="107"/>
      <c r="K684" s="107"/>
      <c r="L684" s="107"/>
      <c r="M684" s="257"/>
      <c r="N684" s="107"/>
      <c r="O684" s="107"/>
      <c r="P684" s="107"/>
      <c r="Q684" s="107"/>
      <c r="V684" s="107"/>
      <c r="W684" s="107"/>
      <c r="X684" s="107"/>
    </row>
    <row r="685" spans="3:24" ht="12" customHeight="1" x14ac:dyDescent="0.3">
      <c r="C685" s="109"/>
      <c r="D685" s="110"/>
      <c r="E685" s="107"/>
      <c r="F685" s="107"/>
      <c r="G685" s="107"/>
      <c r="H685" s="107"/>
      <c r="J685" s="107"/>
      <c r="K685" s="107"/>
      <c r="L685" s="107"/>
      <c r="M685" s="257"/>
      <c r="N685" s="107"/>
      <c r="O685" s="107"/>
      <c r="P685" s="107"/>
      <c r="Q685" s="107"/>
      <c r="V685" s="107"/>
      <c r="W685" s="107"/>
      <c r="X685" s="107"/>
    </row>
    <row r="686" spans="3:24" ht="12" customHeight="1" x14ac:dyDescent="0.3">
      <c r="C686" s="109"/>
      <c r="D686" s="110"/>
      <c r="E686" s="107"/>
      <c r="F686" s="107"/>
      <c r="G686" s="107"/>
      <c r="H686" s="107"/>
      <c r="J686" s="107"/>
      <c r="K686" s="107"/>
      <c r="L686" s="107"/>
      <c r="M686" s="257"/>
      <c r="N686" s="107"/>
      <c r="O686" s="107"/>
      <c r="P686" s="107"/>
      <c r="Q686" s="107"/>
      <c r="V686" s="107"/>
      <c r="W686" s="107"/>
      <c r="X686" s="107"/>
    </row>
    <row r="687" spans="3:24" ht="12" customHeight="1" x14ac:dyDescent="0.3">
      <c r="C687" s="109"/>
      <c r="D687" s="110"/>
      <c r="E687" s="107"/>
      <c r="F687" s="107"/>
      <c r="G687" s="107"/>
      <c r="H687" s="107"/>
      <c r="J687" s="107"/>
      <c r="K687" s="107"/>
      <c r="L687" s="107"/>
      <c r="M687" s="257"/>
      <c r="N687" s="107"/>
      <c r="O687" s="107"/>
      <c r="P687" s="107"/>
      <c r="Q687" s="107"/>
      <c r="V687" s="107"/>
      <c r="W687" s="107"/>
      <c r="X687" s="107"/>
    </row>
    <row r="688" spans="3:24" ht="12" customHeight="1" x14ac:dyDescent="0.3">
      <c r="C688" s="109"/>
      <c r="D688" s="110"/>
      <c r="E688" s="107"/>
      <c r="F688" s="107"/>
      <c r="G688" s="107"/>
      <c r="H688" s="107"/>
      <c r="J688" s="107"/>
      <c r="K688" s="107"/>
      <c r="L688" s="107"/>
      <c r="M688" s="257"/>
      <c r="N688" s="107"/>
      <c r="O688" s="107"/>
      <c r="P688" s="107"/>
      <c r="Q688" s="107"/>
      <c r="V688" s="107"/>
      <c r="W688" s="107"/>
      <c r="X688" s="107"/>
    </row>
    <row r="689" spans="3:24" ht="12" customHeight="1" x14ac:dyDescent="0.3">
      <c r="C689" s="109"/>
      <c r="D689" s="110"/>
      <c r="E689" s="107"/>
      <c r="F689" s="107"/>
      <c r="G689" s="107"/>
      <c r="H689" s="107"/>
      <c r="J689" s="107"/>
      <c r="K689" s="107"/>
      <c r="L689" s="107"/>
      <c r="M689" s="257"/>
      <c r="N689" s="107"/>
      <c r="O689" s="107"/>
      <c r="P689" s="107"/>
      <c r="Q689" s="107"/>
      <c r="V689" s="107"/>
      <c r="W689" s="107"/>
      <c r="X689" s="107"/>
    </row>
    <row r="690" spans="3:24" ht="12" customHeight="1" x14ac:dyDescent="0.3">
      <c r="C690" s="109"/>
      <c r="D690" s="110"/>
      <c r="E690" s="107"/>
      <c r="F690" s="107"/>
      <c r="G690" s="107"/>
      <c r="H690" s="107"/>
      <c r="J690" s="107"/>
      <c r="K690" s="107"/>
      <c r="L690" s="107"/>
      <c r="M690" s="257"/>
      <c r="N690" s="107"/>
      <c r="O690" s="107"/>
      <c r="P690" s="107"/>
      <c r="Q690" s="107"/>
      <c r="V690" s="107"/>
      <c r="W690" s="107"/>
      <c r="X690" s="107"/>
    </row>
    <row r="691" spans="3:24" ht="12" customHeight="1" x14ac:dyDescent="0.3">
      <c r="C691" s="109"/>
      <c r="D691" s="110"/>
      <c r="E691" s="107"/>
      <c r="F691" s="107"/>
      <c r="G691" s="107"/>
      <c r="H691" s="107"/>
      <c r="J691" s="107"/>
      <c r="K691" s="107"/>
      <c r="L691" s="107"/>
      <c r="M691" s="257"/>
      <c r="N691" s="107"/>
      <c r="O691" s="107"/>
      <c r="P691" s="107"/>
      <c r="Q691" s="107"/>
      <c r="V691" s="107"/>
      <c r="W691" s="107"/>
      <c r="X691" s="107"/>
    </row>
    <row r="692" spans="3:24" ht="12" customHeight="1" x14ac:dyDescent="0.3">
      <c r="C692" s="109"/>
      <c r="D692" s="110"/>
      <c r="E692" s="107"/>
      <c r="F692" s="107"/>
      <c r="G692" s="107"/>
      <c r="H692" s="107"/>
      <c r="J692" s="107"/>
      <c r="K692" s="107"/>
      <c r="L692" s="107"/>
      <c r="M692" s="257"/>
      <c r="N692" s="107"/>
      <c r="O692" s="107"/>
      <c r="P692" s="107"/>
      <c r="Q692" s="107"/>
      <c r="V692" s="107"/>
      <c r="W692" s="107"/>
      <c r="X692" s="107"/>
    </row>
    <row r="693" spans="3:24" ht="12" customHeight="1" x14ac:dyDescent="0.3">
      <c r="C693" s="109"/>
      <c r="D693" s="110"/>
      <c r="E693" s="107"/>
      <c r="F693" s="107"/>
      <c r="G693" s="107"/>
      <c r="H693" s="107"/>
      <c r="J693" s="107"/>
      <c r="K693" s="107"/>
      <c r="L693" s="107"/>
      <c r="M693" s="257"/>
      <c r="N693" s="107"/>
      <c r="O693" s="107"/>
      <c r="P693" s="107"/>
      <c r="Q693" s="107"/>
      <c r="V693" s="107"/>
      <c r="W693" s="107"/>
      <c r="X693" s="107"/>
    </row>
    <row r="694" spans="3:24" ht="12" customHeight="1" x14ac:dyDescent="0.3">
      <c r="C694" s="109"/>
      <c r="D694" s="110"/>
      <c r="E694" s="107"/>
      <c r="F694" s="107"/>
      <c r="G694" s="107"/>
      <c r="H694" s="107"/>
      <c r="J694" s="107"/>
      <c r="K694" s="107"/>
      <c r="L694" s="107"/>
      <c r="M694" s="257"/>
      <c r="N694" s="107"/>
      <c r="O694" s="107"/>
      <c r="P694" s="107"/>
      <c r="Q694" s="107"/>
      <c r="V694" s="107"/>
      <c r="W694" s="107"/>
      <c r="X694" s="107"/>
    </row>
    <row r="695" spans="3:24" ht="12" customHeight="1" x14ac:dyDescent="0.3">
      <c r="C695" s="109"/>
      <c r="D695" s="110"/>
      <c r="E695" s="107"/>
      <c r="F695" s="107"/>
      <c r="G695" s="107"/>
      <c r="H695" s="107"/>
      <c r="J695" s="107"/>
      <c r="K695" s="107"/>
      <c r="L695" s="107"/>
      <c r="M695" s="257"/>
      <c r="N695" s="107"/>
      <c r="O695" s="107"/>
      <c r="P695" s="107"/>
      <c r="Q695" s="107"/>
      <c r="V695" s="107"/>
      <c r="W695" s="107"/>
      <c r="X695" s="107"/>
    </row>
    <row r="696" spans="3:24" ht="12" customHeight="1" x14ac:dyDescent="0.3">
      <c r="C696" s="109"/>
      <c r="D696" s="110"/>
      <c r="E696" s="107"/>
      <c r="F696" s="107"/>
      <c r="G696" s="107"/>
      <c r="H696" s="107"/>
      <c r="J696" s="107"/>
      <c r="K696" s="107"/>
      <c r="L696" s="107"/>
      <c r="M696" s="257"/>
      <c r="N696" s="107"/>
      <c r="O696" s="107"/>
      <c r="P696" s="107"/>
      <c r="Q696" s="107"/>
      <c r="V696" s="107"/>
      <c r="W696" s="107"/>
      <c r="X696" s="107"/>
    </row>
    <row r="697" spans="3:24" ht="12" customHeight="1" x14ac:dyDescent="0.3">
      <c r="C697" s="109"/>
      <c r="D697" s="110"/>
      <c r="E697" s="107"/>
      <c r="F697" s="107"/>
      <c r="G697" s="107"/>
      <c r="H697" s="107"/>
      <c r="J697" s="107"/>
      <c r="K697" s="107"/>
      <c r="L697" s="107"/>
      <c r="M697" s="257"/>
      <c r="N697" s="107"/>
      <c r="O697" s="107"/>
      <c r="P697" s="107"/>
      <c r="Q697" s="107"/>
      <c r="V697" s="107"/>
      <c r="W697" s="107"/>
      <c r="X697" s="107"/>
    </row>
    <row r="698" spans="3:24" ht="12" customHeight="1" x14ac:dyDescent="0.3">
      <c r="C698" s="109"/>
      <c r="D698" s="110"/>
      <c r="E698" s="107"/>
      <c r="F698" s="107"/>
      <c r="G698" s="107"/>
      <c r="H698" s="107"/>
      <c r="J698" s="107"/>
      <c r="K698" s="107"/>
      <c r="L698" s="107"/>
      <c r="M698" s="257"/>
      <c r="N698" s="107"/>
      <c r="O698" s="107"/>
      <c r="P698" s="107"/>
      <c r="Q698" s="107"/>
      <c r="V698" s="107"/>
      <c r="W698" s="107"/>
      <c r="X698" s="107"/>
    </row>
    <row r="699" spans="3:24" ht="12" customHeight="1" x14ac:dyDescent="0.3">
      <c r="C699" s="109"/>
      <c r="D699" s="110"/>
      <c r="E699" s="107"/>
      <c r="F699" s="107"/>
      <c r="G699" s="107"/>
      <c r="H699" s="107"/>
      <c r="J699" s="107"/>
      <c r="K699" s="107"/>
      <c r="L699" s="107"/>
      <c r="M699" s="257"/>
      <c r="N699" s="107"/>
      <c r="O699" s="107"/>
      <c r="P699" s="107"/>
      <c r="Q699" s="107"/>
      <c r="V699" s="107"/>
      <c r="W699" s="107"/>
      <c r="X699" s="107"/>
    </row>
    <row r="700" spans="3:24" ht="12" customHeight="1" x14ac:dyDescent="0.3">
      <c r="C700" s="109"/>
      <c r="D700" s="110"/>
      <c r="E700" s="107"/>
      <c r="F700" s="107"/>
      <c r="G700" s="107"/>
      <c r="H700" s="107"/>
      <c r="J700" s="107"/>
      <c r="K700" s="107"/>
      <c r="L700" s="107"/>
      <c r="M700" s="257"/>
      <c r="N700" s="107"/>
      <c r="O700" s="107"/>
      <c r="P700" s="107"/>
      <c r="Q700" s="107"/>
      <c r="V700" s="107"/>
      <c r="W700" s="107"/>
      <c r="X700" s="107"/>
    </row>
    <row r="701" spans="3:24" ht="12" customHeight="1" x14ac:dyDescent="0.3">
      <c r="C701" s="109"/>
      <c r="D701" s="110"/>
      <c r="E701" s="107"/>
      <c r="F701" s="107"/>
      <c r="G701" s="107"/>
      <c r="H701" s="107"/>
      <c r="J701" s="107"/>
      <c r="K701" s="107"/>
      <c r="L701" s="107"/>
      <c r="M701" s="257"/>
      <c r="N701" s="107"/>
      <c r="O701" s="107"/>
      <c r="P701" s="107"/>
      <c r="Q701" s="107"/>
      <c r="V701" s="107"/>
      <c r="W701" s="107"/>
      <c r="X701" s="107"/>
    </row>
    <row r="702" spans="3:24" ht="12" customHeight="1" x14ac:dyDescent="0.3">
      <c r="C702" s="109"/>
      <c r="D702" s="110"/>
      <c r="E702" s="107"/>
      <c r="F702" s="107"/>
      <c r="G702" s="107"/>
      <c r="H702" s="107"/>
      <c r="J702" s="107"/>
      <c r="K702" s="107"/>
      <c r="L702" s="107"/>
      <c r="M702" s="257"/>
      <c r="N702" s="107"/>
      <c r="O702" s="107"/>
      <c r="P702" s="107"/>
      <c r="Q702" s="107"/>
      <c r="V702" s="107"/>
      <c r="W702" s="107"/>
      <c r="X702" s="107"/>
    </row>
    <row r="703" spans="3:24" ht="12" customHeight="1" x14ac:dyDescent="0.3">
      <c r="C703" s="109"/>
      <c r="D703" s="110"/>
      <c r="E703" s="107"/>
      <c r="F703" s="107"/>
      <c r="G703" s="107"/>
      <c r="H703" s="107"/>
      <c r="J703" s="107"/>
      <c r="K703" s="107"/>
      <c r="L703" s="107"/>
      <c r="M703" s="257"/>
      <c r="N703" s="107"/>
      <c r="O703" s="107"/>
      <c r="P703" s="107"/>
      <c r="Q703" s="107"/>
      <c r="V703" s="107"/>
      <c r="W703" s="107"/>
      <c r="X703" s="107"/>
    </row>
    <row r="704" spans="3:24" ht="12" customHeight="1" x14ac:dyDescent="0.3">
      <c r="C704" s="109"/>
      <c r="D704" s="110"/>
      <c r="E704" s="107"/>
      <c r="F704" s="107"/>
      <c r="G704" s="107"/>
      <c r="H704" s="107"/>
      <c r="J704" s="107"/>
      <c r="K704" s="107"/>
      <c r="L704" s="107"/>
      <c r="M704" s="257"/>
      <c r="N704" s="107"/>
      <c r="O704" s="107"/>
      <c r="P704" s="107"/>
      <c r="Q704" s="107"/>
      <c r="V704" s="107"/>
      <c r="W704" s="107"/>
      <c r="X704" s="107"/>
    </row>
    <row r="705" spans="3:24" ht="12" customHeight="1" x14ac:dyDescent="0.3">
      <c r="C705" s="109"/>
      <c r="D705" s="110"/>
      <c r="E705" s="107"/>
      <c r="F705" s="107"/>
      <c r="G705" s="107"/>
      <c r="H705" s="107"/>
      <c r="J705" s="107"/>
      <c r="K705" s="107"/>
      <c r="L705" s="107"/>
      <c r="M705" s="257"/>
      <c r="N705" s="107"/>
      <c r="O705" s="107"/>
      <c r="P705" s="107"/>
      <c r="Q705" s="107"/>
      <c r="V705" s="107"/>
      <c r="W705" s="107"/>
      <c r="X705" s="107"/>
    </row>
    <row r="706" spans="3:24" ht="12" customHeight="1" x14ac:dyDescent="0.3">
      <c r="C706" s="109"/>
      <c r="D706" s="110"/>
      <c r="E706" s="107"/>
      <c r="F706" s="107"/>
      <c r="G706" s="107"/>
      <c r="H706" s="107"/>
      <c r="J706" s="107"/>
      <c r="K706" s="107"/>
      <c r="L706" s="107"/>
      <c r="M706" s="257"/>
      <c r="N706" s="107"/>
      <c r="O706" s="107"/>
      <c r="P706" s="107"/>
      <c r="Q706" s="107"/>
      <c r="V706" s="107"/>
      <c r="W706" s="107"/>
      <c r="X706" s="107"/>
    </row>
    <row r="707" spans="3:24" ht="12" customHeight="1" x14ac:dyDescent="0.3">
      <c r="C707" s="109"/>
      <c r="D707" s="110"/>
      <c r="E707" s="107"/>
      <c r="F707" s="107"/>
      <c r="G707" s="107"/>
      <c r="H707" s="107"/>
      <c r="J707" s="107"/>
      <c r="K707" s="107"/>
      <c r="L707" s="107"/>
      <c r="M707" s="257"/>
      <c r="N707" s="107"/>
      <c r="O707" s="107"/>
      <c r="P707" s="107"/>
      <c r="Q707" s="107"/>
      <c r="V707" s="107"/>
      <c r="W707" s="107"/>
      <c r="X707" s="107"/>
    </row>
    <row r="708" spans="3:24" ht="12" customHeight="1" x14ac:dyDescent="0.3">
      <c r="C708" s="109"/>
      <c r="D708" s="110"/>
      <c r="E708" s="107"/>
      <c r="F708" s="107"/>
      <c r="G708" s="107"/>
      <c r="H708" s="107"/>
      <c r="J708" s="107"/>
      <c r="K708" s="107"/>
      <c r="L708" s="107"/>
      <c r="M708" s="257"/>
      <c r="N708" s="107"/>
      <c r="O708" s="107"/>
      <c r="P708" s="107"/>
      <c r="Q708" s="107"/>
      <c r="V708" s="107"/>
      <c r="W708" s="107"/>
      <c r="X708" s="107"/>
    </row>
    <row r="709" spans="3:24" ht="12" customHeight="1" x14ac:dyDescent="0.3">
      <c r="C709" s="109"/>
      <c r="D709" s="110"/>
      <c r="E709" s="107"/>
      <c r="F709" s="107"/>
      <c r="G709" s="107"/>
      <c r="H709" s="107"/>
      <c r="J709" s="107"/>
      <c r="K709" s="107"/>
      <c r="L709" s="107"/>
      <c r="M709" s="257"/>
      <c r="N709" s="107"/>
      <c r="O709" s="107"/>
      <c r="P709" s="107"/>
      <c r="Q709" s="107"/>
      <c r="V709" s="107"/>
      <c r="W709" s="107"/>
      <c r="X709" s="107"/>
    </row>
    <row r="710" spans="3:24" ht="12" customHeight="1" x14ac:dyDescent="0.3">
      <c r="C710" s="109"/>
      <c r="D710" s="110"/>
      <c r="E710" s="107"/>
      <c r="F710" s="107"/>
      <c r="G710" s="107"/>
      <c r="H710" s="107"/>
      <c r="J710" s="107"/>
      <c r="K710" s="107"/>
      <c r="L710" s="107"/>
      <c r="M710" s="257"/>
      <c r="N710" s="107"/>
      <c r="O710" s="107"/>
      <c r="P710" s="107"/>
      <c r="Q710" s="107"/>
      <c r="V710" s="107"/>
      <c r="W710" s="107"/>
      <c r="X710" s="107"/>
    </row>
    <row r="711" spans="3:24" ht="12" customHeight="1" x14ac:dyDescent="0.3">
      <c r="C711" s="109"/>
      <c r="D711" s="110"/>
      <c r="E711" s="107"/>
      <c r="F711" s="107"/>
      <c r="G711" s="107"/>
      <c r="H711" s="107"/>
      <c r="J711" s="107"/>
      <c r="K711" s="107"/>
      <c r="L711" s="107"/>
      <c r="M711" s="257"/>
      <c r="N711" s="107"/>
      <c r="O711" s="107"/>
      <c r="P711" s="107"/>
      <c r="Q711" s="107"/>
      <c r="V711" s="107"/>
      <c r="W711" s="107"/>
      <c r="X711" s="107"/>
    </row>
    <row r="712" spans="3:24" ht="12" customHeight="1" x14ac:dyDescent="0.3">
      <c r="C712" s="109"/>
      <c r="D712" s="110"/>
      <c r="E712" s="107"/>
      <c r="F712" s="107"/>
      <c r="G712" s="107"/>
      <c r="H712" s="107"/>
      <c r="J712" s="107"/>
      <c r="K712" s="107"/>
      <c r="L712" s="107"/>
      <c r="M712" s="257"/>
      <c r="N712" s="107"/>
      <c r="O712" s="107"/>
      <c r="P712" s="107"/>
      <c r="Q712" s="107"/>
      <c r="V712" s="107"/>
      <c r="W712" s="107"/>
      <c r="X712" s="107"/>
    </row>
    <row r="713" spans="3:24" ht="12" customHeight="1" x14ac:dyDescent="0.3">
      <c r="C713" s="109"/>
      <c r="D713" s="110"/>
      <c r="E713" s="107"/>
      <c r="F713" s="107"/>
      <c r="G713" s="107"/>
      <c r="H713" s="107"/>
      <c r="J713" s="107"/>
      <c r="K713" s="107"/>
      <c r="L713" s="107"/>
      <c r="M713" s="257"/>
      <c r="N713" s="107"/>
      <c r="O713" s="107"/>
      <c r="P713" s="107"/>
      <c r="Q713" s="107"/>
      <c r="V713" s="107"/>
      <c r="W713" s="107"/>
      <c r="X713" s="107"/>
    </row>
    <row r="714" spans="3:24" ht="12" customHeight="1" x14ac:dyDescent="0.3">
      <c r="C714" s="109"/>
      <c r="D714" s="110"/>
      <c r="E714" s="107"/>
      <c r="F714" s="107"/>
      <c r="G714" s="107"/>
      <c r="H714" s="107"/>
      <c r="J714" s="107"/>
      <c r="K714" s="107"/>
      <c r="L714" s="107"/>
      <c r="M714" s="257"/>
      <c r="N714" s="107"/>
      <c r="O714" s="107"/>
      <c r="P714" s="107"/>
      <c r="Q714" s="107"/>
      <c r="V714" s="107"/>
      <c r="W714" s="107"/>
      <c r="X714" s="107"/>
    </row>
    <row r="715" spans="3:24" ht="12" customHeight="1" x14ac:dyDescent="0.3">
      <c r="C715" s="109"/>
      <c r="D715" s="110"/>
      <c r="E715" s="107"/>
      <c r="F715" s="107"/>
      <c r="G715" s="107"/>
      <c r="H715" s="107"/>
      <c r="J715" s="107"/>
      <c r="K715" s="107"/>
      <c r="L715" s="107"/>
      <c r="M715" s="257"/>
      <c r="N715" s="107"/>
      <c r="O715" s="107"/>
      <c r="P715" s="107"/>
      <c r="Q715" s="107"/>
      <c r="V715" s="107"/>
      <c r="W715" s="107"/>
      <c r="X715" s="107"/>
    </row>
    <row r="716" spans="3:24" ht="12" customHeight="1" x14ac:dyDescent="0.3">
      <c r="C716" s="109"/>
      <c r="D716" s="110"/>
      <c r="E716" s="107"/>
      <c r="F716" s="107"/>
      <c r="G716" s="107"/>
      <c r="H716" s="107"/>
      <c r="J716" s="107"/>
      <c r="K716" s="107"/>
      <c r="L716" s="107"/>
      <c r="M716" s="257"/>
      <c r="N716" s="107"/>
      <c r="O716" s="107"/>
      <c r="P716" s="107"/>
      <c r="Q716" s="107"/>
      <c r="V716" s="107"/>
      <c r="W716" s="107"/>
      <c r="X716" s="107"/>
    </row>
    <row r="717" spans="3:24" ht="12" customHeight="1" x14ac:dyDescent="0.3">
      <c r="C717" s="109"/>
      <c r="D717" s="110"/>
      <c r="E717" s="107"/>
      <c r="F717" s="107"/>
      <c r="G717" s="107"/>
      <c r="H717" s="107"/>
      <c r="J717" s="107"/>
      <c r="K717" s="107"/>
      <c r="L717" s="107"/>
      <c r="M717" s="257"/>
      <c r="N717" s="107"/>
      <c r="O717" s="107"/>
      <c r="P717" s="107"/>
      <c r="Q717" s="107"/>
      <c r="V717" s="107"/>
      <c r="W717" s="107"/>
      <c r="X717" s="107"/>
    </row>
    <row r="718" spans="3:24" ht="12" customHeight="1" x14ac:dyDescent="0.3">
      <c r="C718" s="109"/>
      <c r="D718" s="110"/>
      <c r="E718" s="107"/>
      <c r="F718" s="107"/>
      <c r="G718" s="107"/>
      <c r="H718" s="107"/>
      <c r="J718" s="107"/>
      <c r="K718" s="107"/>
      <c r="L718" s="107"/>
      <c r="M718" s="257"/>
      <c r="N718" s="107"/>
      <c r="O718" s="107"/>
      <c r="P718" s="107"/>
      <c r="Q718" s="107"/>
      <c r="V718" s="107"/>
      <c r="W718" s="107"/>
      <c r="X718" s="107"/>
    </row>
    <row r="719" spans="3:24" ht="12" customHeight="1" x14ac:dyDescent="0.3">
      <c r="C719" s="109"/>
      <c r="D719" s="110"/>
      <c r="E719" s="107"/>
      <c r="F719" s="107"/>
      <c r="G719" s="107"/>
      <c r="H719" s="107"/>
      <c r="J719" s="107"/>
      <c r="K719" s="107"/>
      <c r="L719" s="107"/>
      <c r="M719" s="257"/>
      <c r="N719" s="107"/>
      <c r="O719" s="107"/>
      <c r="P719" s="107"/>
      <c r="Q719" s="107"/>
      <c r="V719" s="107"/>
      <c r="W719" s="107"/>
      <c r="X719" s="107"/>
    </row>
    <row r="720" spans="3:24" ht="12" customHeight="1" x14ac:dyDescent="0.3">
      <c r="C720" s="109"/>
      <c r="D720" s="110"/>
      <c r="E720" s="107"/>
      <c r="F720" s="107"/>
      <c r="G720" s="107"/>
      <c r="H720" s="107"/>
      <c r="J720" s="107"/>
      <c r="K720" s="107"/>
      <c r="L720" s="107"/>
      <c r="M720" s="257"/>
      <c r="N720" s="107"/>
      <c r="O720" s="107"/>
      <c r="P720" s="107"/>
      <c r="Q720" s="107"/>
      <c r="V720" s="107"/>
      <c r="W720" s="107"/>
      <c r="X720" s="107"/>
    </row>
    <row r="721" spans="3:24" ht="12" customHeight="1" x14ac:dyDescent="0.3">
      <c r="C721" s="109"/>
      <c r="D721" s="110"/>
      <c r="E721" s="107"/>
      <c r="F721" s="107"/>
      <c r="G721" s="107"/>
      <c r="H721" s="107"/>
      <c r="J721" s="107"/>
      <c r="K721" s="107"/>
      <c r="L721" s="107"/>
      <c r="M721" s="257"/>
      <c r="N721" s="107"/>
      <c r="O721" s="107"/>
      <c r="P721" s="107"/>
      <c r="Q721" s="107"/>
      <c r="V721" s="107"/>
      <c r="W721" s="107"/>
      <c r="X721" s="107"/>
    </row>
    <row r="722" spans="3:24" ht="12" customHeight="1" x14ac:dyDescent="0.3">
      <c r="C722" s="109"/>
      <c r="D722" s="110"/>
      <c r="E722" s="107"/>
      <c r="F722" s="107"/>
      <c r="G722" s="107"/>
      <c r="H722" s="107"/>
      <c r="J722" s="107"/>
      <c r="K722" s="107"/>
      <c r="L722" s="107"/>
      <c r="M722" s="257"/>
      <c r="N722" s="107"/>
      <c r="O722" s="107"/>
      <c r="P722" s="107"/>
      <c r="Q722" s="107"/>
      <c r="V722" s="107"/>
      <c r="W722" s="107"/>
      <c r="X722" s="107"/>
    </row>
    <row r="723" spans="3:24" ht="12" customHeight="1" x14ac:dyDescent="0.3">
      <c r="C723" s="109"/>
      <c r="D723" s="110"/>
      <c r="E723" s="107"/>
      <c r="F723" s="107"/>
      <c r="G723" s="107"/>
      <c r="H723" s="107"/>
      <c r="J723" s="107"/>
      <c r="K723" s="107"/>
      <c r="L723" s="107"/>
      <c r="M723" s="257"/>
      <c r="N723" s="107"/>
      <c r="O723" s="107"/>
      <c r="P723" s="107"/>
      <c r="Q723" s="107"/>
      <c r="V723" s="107"/>
      <c r="W723" s="107"/>
      <c r="X723" s="107"/>
    </row>
    <row r="724" spans="3:24" ht="12" customHeight="1" x14ac:dyDescent="0.3">
      <c r="C724" s="109"/>
      <c r="D724" s="110"/>
      <c r="E724" s="107"/>
      <c r="F724" s="107"/>
      <c r="G724" s="107"/>
      <c r="H724" s="107"/>
      <c r="J724" s="107"/>
      <c r="K724" s="107"/>
      <c r="L724" s="107"/>
      <c r="M724" s="257"/>
      <c r="N724" s="107"/>
      <c r="O724" s="107"/>
      <c r="P724" s="107"/>
      <c r="Q724" s="107"/>
      <c r="V724" s="107"/>
      <c r="W724" s="107"/>
      <c r="X724" s="107"/>
    </row>
    <row r="725" spans="3:24" ht="12" customHeight="1" x14ac:dyDescent="0.3">
      <c r="C725" s="109"/>
      <c r="D725" s="110"/>
      <c r="E725" s="107"/>
      <c r="F725" s="107"/>
      <c r="G725" s="107"/>
      <c r="H725" s="107"/>
      <c r="J725" s="107"/>
      <c r="K725" s="107"/>
      <c r="L725" s="107"/>
      <c r="M725" s="257"/>
      <c r="N725" s="107"/>
      <c r="O725" s="107"/>
      <c r="P725" s="107"/>
      <c r="Q725" s="107"/>
      <c r="V725" s="107"/>
      <c r="W725" s="107"/>
      <c r="X725" s="107"/>
    </row>
    <row r="726" spans="3:24" ht="12" customHeight="1" x14ac:dyDescent="0.3">
      <c r="C726" s="109"/>
      <c r="D726" s="110"/>
      <c r="E726" s="107"/>
      <c r="F726" s="107"/>
      <c r="G726" s="107"/>
      <c r="H726" s="107"/>
      <c r="J726" s="107"/>
      <c r="K726" s="107"/>
      <c r="L726" s="107"/>
      <c r="M726" s="257"/>
      <c r="N726" s="107"/>
      <c r="O726" s="107"/>
      <c r="P726" s="107"/>
      <c r="Q726" s="107"/>
      <c r="V726" s="107"/>
      <c r="W726" s="107"/>
      <c r="X726" s="107"/>
    </row>
    <row r="727" spans="3:24" ht="12" customHeight="1" x14ac:dyDescent="0.3">
      <c r="C727" s="109"/>
      <c r="D727" s="110"/>
      <c r="E727" s="107"/>
      <c r="F727" s="107"/>
      <c r="G727" s="107"/>
      <c r="H727" s="107"/>
      <c r="J727" s="107"/>
      <c r="K727" s="107"/>
      <c r="L727" s="107"/>
      <c r="M727" s="257"/>
      <c r="N727" s="107"/>
      <c r="O727" s="107"/>
      <c r="P727" s="107"/>
      <c r="Q727" s="107"/>
      <c r="V727" s="107"/>
      <c r="W727" s="107"/>
      <c r="X727" s="107"/>
    </row>
    <row r="728" spans="3:24" ht="12" customHeight="1" x14ac:dyDescent="0.3">
      <c r="C728" s="109"/>
      <c r="D728" s="110"/>
      <c r="E728" s="107"/>
      <c r="F728" s="107"/>
      <c r="G728" s="107"/>
      <c r="H728" s="107"/>
      <c r="J728" s="107"/>
      <c r="K728" s="107"/>
      <c r="L728" s="107"/>
      <c r="M728" s="257"/>
      <c r="N728" s="107"/>
      <c r="O728" s="107"/>
      <c r="P728" s="107"/>
      <c r="Q728" s="107"/>
      <c r="V728" s="107"/>
      <c r="W728" s="107"/>
      <c r="X728" s="107"/>
    </row>
    <row r="729" spans="3:24" ht="12" customHeight="1" x14ac:dyDescent="0.3">
      <c r="C729" s="109"/>
      <c r="D729" s="110"/>
      <c r="E729" s="107"/>
      <c r="F729" s="107"/>
      <c r="G729" s="107"/>
      <c r="H729" s="107"/>
      <c r="J729" s="107"/>
      <c r="K729" s="107"/>
      <c r="L729" s="107"/>
      <c r="M729" s="257"/>
      <c r="N729" s="107"/>
      <c r="O729" s="107"/>
      <c r="P729" s="107"/>
      <c r="Q729" s="107"/>
      <c r="V729" s="107"/>
      <c r="W729" s="107"/>
      <c r="X729" s="107"/>
    </row>
    <row r="730" spans="3:24" ht="12" customHeight="1" x14ac:dyDescent="0.3">
      <c r="C730" s="109"/>
      <c r="D730" s="110"/>
      <c r="E730" s="107"/>
      <c r="F730" s="107"/>
      <c r="G730" s="107"/>
      <c r="H730" s="107"/>
      <c r="J730" s="107"/>
      <c r="K730" s="107"/>
      <c r="L730" s="107"/>
      <c r="M730" s="257"/>
      <c r="N730" s="107"/>
      <c r="O730" s="107"/>
      <c r="P730" s="107"/>
      <c r="Q730" s="107"/>
      <c r="V730" s="107"/>
      <c r="W730" s="107"/>
      <c r="X730" s="107"/>
    </row>
    <row r="731" spans="3:24" ht="12" customHeight="1" x14ac:dyDescent="0.3">
      <c r="C731" s="109"/>
      <c r="D731" s="110"/>
      <c r="E731" s="107"/>
      <c r="F731" s="107"/>
      <c r="G731" s="107"/>
      <c r="H731" s="107"/>
      <c r="J731" s="107"/>
      <c r="K731" s="107"/>
      <c r="L731" s="107"/>
      <c r="M731" s="257"/>
      <c r="N731" s="107"/>
      <c r="O731" s="107"/>
      <c r="P731" s="107"/>
      <c r="Q731" s="107"/>
      <c r="V731" s="107"/>
      <c r="W731" s="107"/>
      <c r="X731" s="107"/>
    </row>
    <row r="732" spans="3:24" ht="12" customHeight="1" x14ac:dyDescent="0.3">
      <c r="C732" s="109"/>
      <c r="D732" s="110"/>
      <c r="E732" s="107"/>
      <c r="F732" s="107"/>
      <c r="G732" s="107"/>
      <c r="H732" s="107"/>
      <c r="J732" s="107"/>
      <c r="K732" s="107"/>
      <c r="L732" s="107"/>
      <c r="M732" s="257"/>
      <c r="N732" s="107"/>
      <c r="O732" s="107"/>
      <c r="P732" s="107"/>
      <c r="Q732" s="107"/>
      <c r="V732" s="107"/>
      <c r="W732" s="107"/>
      <c r="X732" s="107"/>
    </row>
    <row r="733" spans="3:24" ht="12" customHeight="1" x14ac:dyDescent="0.3">
      <c r="C733" s="109"/>
      <c r="D733" s="110"/>
      <c r="E733" s="107"/>
      <c r="F733" s="107"/>
      <c r="G733" s="107"/>
      <c r="H733" s="107"/>
      <c r="J733" s="107"/>
      <c r="K733" s="107"/>
      <c r="L733" s="107"/>
      <c r="M733" s="257"/>
      <c r="N733" s="107"/>
      <c r="O733" s="107"/>
      <c r="P733" s="107"/>
      <c r="Q733" s="107"/>
      <c r="V733" s="107"/>
      <c r="W733" s="107"/>
      <c r="X733" s="107"/>
    </row>
    <row r="734" spans="3:24" ht="12" customHeight="1" x14ac:dyDescent="0.3">
      <c r="C734" s="109"/>
      <c r="D734" s="110"/>
      <c r="E734" s="107"/>
      <c r="F734" s="107"/>
      <c r="G734" s="107"/>
      <c r="H734" s="107"/>
      <c r="J734" s="107"/>
      <c r="K734" s="107"/>
      <c r="L734" s="107"/>
      <c r="M734" s="257"/>
      <c r="N734" s="107"/>
      <c r="O734" s="107"/>
      <c r="P734" s="107"/>
      <c r="Q734" s="107"/>
      <c r="V734" s="107"/>
      <c r="W734" s="107"/>
      <c r="X734" s="107"/>
    </row>
    <row r="735" spans="3:24" ht="12" customHeight="1" x14ac:dyDescent="0.3">
      <c r="C735" s="109"/>
      <c r="D735" s="110"/>
      <c r="E735" s="107"/>
      <c r="F735" s="107"/>
      <c r="G735" s="107"/>
      <c r="H735" s="107"/>
      <c r="J735" s="107"/>
      <c r="K735" s="107"/>
      <c r="L735" s="107"/>
      <c r="M735" s="257"/>
      <c r="N735" s="107"/>
      <c r="O735" s="107"/>
      <c r="P735" s="107"/>
      <c r="Q735" s="107"/>
      <c r="V735" s="107"/>
      <c r="W735" s="107"/>
      <c r="X735" s="107"/>
    </row>
    <row r="736" spans="3:24" ht="12" customHeight="1" x14ac:dyDescent="0.3">
      <c r="C736" s="109"/>
      <c r="D736" s="110"/>
      <c r="E736" s="107"/>
      <c r="F736" s="107"/>
      <c r="G736" s="107"/>
      <c r="H736" s="107"/>
      <c r="J736" s="107"/>
      <c r="K736" s="107"/>
      <c r="L736" s="107"/>
      <c r="M736" s="257"/>
      <c r="N736" s="107"/>
      <c r="O736" s="107"/>
      <c r="P736" s="107"/>
      <c r="Q736" s="107"/>
      <c r="V736" s="107"/>
      <c r="W736" s="107"/>
      <c r="X736" s="107"/>
    </row>
    <row r="737" spans="3:24" ht="12" customHeight="1" x14ac:dyDescent="0.3">
      <c r="C737" s="109"/>
      <c r="D737" s="110"/>
      <c r="E737" s="107"/>
      <c r="F737" s="107"/>
      <c r="G737" s="107"/>
      <c r="H737" s="107"/>
      <c r="J737" s="107"/>
      <c r="K737" s="107"/>
      <c r="L737" s="107"/>
      <c r="M737" s="257"/>
      <c r="N737" s="107"/>
      <c r="O737" s="107"/>
      <c r="P737" s="107"/>
      <c r="Q737" s="107"/>
      <c r="V737" s="107"/>
      <c r="W737" s="107"/>
      <c r="X737" s="107"/>
    </row>
    <row r="738" spans="3:24" ht="12" customHeight="1" x14ac:dyDescent="0.3">
      <c r="C738" s="109"/>
      <c r="D738" s="110"/>
      <c r="E738" s="107"/>
      <c r="F738" s="107"/>
      <c r="G738" s="107"/>
      <c r="H738" s="107"/>
      <c r="J738" s="107"/>
      <c r="K738" s="107"/>
      <c r="L738" s="107"/>
      <c r="M738" s="257"/>
      <c r="N738" s="107"/>
      <c r="O738" s="107"/>
      <c r="P738" s="107"/>
      <c r="Q738" s="107"/>
      <c r="V738" s="107"/>
      <c r="W738" s="107"/>
      <c r="X738" s="107"/>
    </row>
    <row r="739" spans="3:24" ht="12" customHeight="1" x14ac:dyDescent="0.3">
      <c r="C739" s="109"/>
      <c r="D739" s="110"/>
      <c r="E739" s="107"/>
      <c r="F739" s="107"/>
      <c r="G739" s="107"/>
      <c r="H739" s="107"/>
      <c r="J739" s="107"/>
      <c r="K739" s="107"/>
      <c r="L739" s="107"/>
      <c r="M739" s="257"/>
      <c r="N739" s="107"/>
      <c r="O739" s="107"/>
      <c r="P739" s="107"/>
      <c r="Q739" s="107"/>
      <c r="V739" s="107"/>
      <c r="W739" s="107"/>
      <c r="X739" s="107"/>
    </row>
    <row r="740" spans="3:24" ht="12" customHeight="1" x14ac:dyDescent="0.3">
      <c r="C740" s="109"/>
      <c r="D740" s="110"/>
      <c r="E740" s="107"/>
      <c r="F740" s="107"/>
      <c r="G740" s="107"/>
      <c r="H740" s="107"/>
      <c r="J740" s="107"/>
      <c r="K740" s="107"/>
      <c r="L740" s="107"/>
      <c r="M740" s="257"/>
      <c r="N740" s="107"/>
      <c r="O740" s="107"/>
      <c r="P740" s="107"/>
      <c r="Q740" s="107"/>
      <c r="V740" s="107"/>
      <c r="W740" s="107"/>
      <c r="X740" s="107"/>
    </row>
    <row r="741" spans="3:24" ht="12" customHeight="1" x14ac:dyDescent="0.3">
      <c r="C741" s="109"/>
      <c r="D741" s="110"/>
      <c r="E741" s="107"/>
      <c r="F741" s="107"/>
      <c r="G741" s="107"/>
      <c r="H741" s="107"/>
      <c r="J741" s="107"/>
      <c r="K741" s="107"/>
      <c r="L741" s="107"/>
      <c r="M741" s="257"/>
      <c r="N741" s="107"/>
      <c r="O741" s="107"/>
      <c r="P741" s="107"/>
      <c r="Q741" s="107"/>
      <c r="V741" s="107"/>
      <c r="W741" s="107"/>
      <c r="X741" s="107"/>
    </row>
    <row r="742" spans="3:24" ht="12" customHeight="1" x14ac:dyDescent="0.3">
      <c r="C742" s="109"/>
      <c r="D742" s="110"/>
      <c r="E742" s="107"/>
      <c r="F742" s="107"/>
      <c r="G742" s="107"/>
      <c r="H742" s="107"/>
      <c r="J742" s="107"/>
      <c r="K742" s="107"/>
      <c r="L742" s="107"/>
      <c r="M742" s="257"/>
      <c r="N742" s="107"/>
      <c r="O742" s="107"/>
      <c r="P742" s="107"/>
      <c r="Q742" s="107"/>
      <c r="V742" s="107"/>
      <c r="W742" s="107"/>
      <c r="X742" s="107"/>
    </row>
    <row r="743" spans="3:24" ht="12" customHeight="1" x14ac:dyDescent="0.3">
      <c r="C743" s="109"/>
      <c r="D743" s="110"/>
      <c r="E743" s="107"/>
      <c r="F743" s="107"/>
      <c r="G743" s="107"/>
      <c r="H743" s="107"/>
      <c r="J743" s="107"/>
      <c r="K743" s="107"/>
      <c r="L743" s="107"/>
      <c r="M743" s="257"/>
      <c r="N743" s="107"/>
      <c r="O743" s="107"/>
      <c r="P743" s="107"/>
      <c r="Q743" s="107"/>
      <c r="V743" s="107"/>
      <c r="W743" s="107"/>
      <c r="X743" s="107"/>
    </row>
    <row r="744" spans="3:24" ht="12" customHeight="1" x14ac:dyDescent="0.3">
      <c r="C744" s="109"/>
      <c r="D744" s="110"/>
      <c r="E744" s="107"/>
      <c r="F744" s="107"/>
      <c r="G744" s="107"/>
      <c r="H744" s="107"/>
      <c r="J744" s="107"/>
      <c r="K744" s="107"/>
      <c r="L744" s="107"/>
      <c r="M744" s="257"/>
      <c r="N744" s="107"/>
      <c r="O744" s="107"/>
      <c r="P744" s="107"/>
      <c r="Q744" s="107"/>
      <c r="V744" s="107"/>
      <c r="W744" s="107"/>
      <c r="X744" s="107"/>
    </row>
    <row r="745" spans="3:24" ht="12" customHeight="1" x14ac:dyDescent="0.3">
      <c r="C745" s="109"/>
      <c r="D745" s="110"/>
      <c r="E745" s="107"/>
      <c r="F745" s="107"/>
      <c r="G745" s="107"/>
      <c r="H745" s="107"/>
      <c r="J745" s="107"/>
      <c r="K745" s="107"/>
      <c r="L745" s="107"/>
      <c r="M745" s="257"/>
      <c r="N745" s="107"/>
      <c r="O745" s="107"/>
      <c r="P745" s="107"/>
      <c r="Q745" s="107"/>
      <c r="V745" s="107"/>
      <c r="W745" s="107"/>
      <c r="X745" s="107"/>
    </row>
    <row r="746" spans="3:24" ht="12" customHeight="1" x14ac:dyDescent="0.3">
      <c r="C746" s="109"/>
      <c r="D746" s="110"/>
      <c r="E746" s="107"/>
      <c r="F746" s="107"/>
      <c r="G746" s="107"/>
      <c r="H746" s="107"/>
      <c r="J746" s="107"/>
      <c r="K746" s="107"/>
      <c r="L746" s="107"/>
      <c r="M746" s="257"/>
      <c r="N746" s="107"/>
      <c r="O746" s="107"/>
      <c r="P746" s="107"/>
      <c r="Q746" s="107"/>
      <c r="V746" s="107"/>
      <c r="W746" s="107"/>
      <c r="X746" s="107"/>
    </row>
    <row r="747" spans="3:24" ht="12" customHeight="1" x14ac:dyDescent="0.3">
      <c r="C747" s="109"/>
      <c r="D747" s="110"/>
      <c r="E747" s="107"/>
      <c r="F747" s="107"/>
      <c r="G747" s="107"/>
      <c r="H747" s="107"/>
      <c r="J747" s="107"/>
      <c r="K747" s="107"/>
      <c r="L747" s="107"/>
      <c r="M747" s="257"/>
      <c r="N747" s="107"/>
      <c r="O747" s="107"/>
      <c r="P747" s="107"/>
      <c r="Q747" s="107"/>
      <c r="V747" s="107"/>
      <c r="W747" s="107"/>
      <c r="X747" s="107"/>
    </row>
    <row r="748" spans="3:24" ht="12" customHeight="1" x14ac:dyDescent="0.3">
      <c r="C748" s="109"/>
      <c r="D748" s="110"/>
      <c r="E748" s="107"/>
      <c r="F748" s="107"/>
      <c r="G748" s="107"/>
      <c r="H748" s="107"/>
      <c r="J748" s="107"/>
      <c r="K748" s="107"/>
      <c r="L748" s="107"/>
      <c r="M748" s="257"/>
      <c r="N748" s="107"/>
      <c r="O748" s="107"/>
      <c r="P748" s="107"/>
      <c r="Q748" s="107"/>
      <c r="V748" s="107"/>
      <c r="W748" s="107"/>
      <c r="X748" s="107"/>
    </row>
    <row r="749" spans="3:24" ht="12" customHeight="1" x14ac:dyDescent="0.3">
      <c r="C749" s="109"/>
      <c r="D749" s="110"/>
      <c r="E749" s="107"/>
      <c r="F749" s="107"/>
      <c r="G749" s="107"/>
      <c r="H749" s="107"/>
      <c r="J749" s="107"/>
      <c r="K749" s="107"/>
      <c r="L749" s="107"/>
      <c r="M749" s="257"/>
      <c r="N749" s="107"/>
      <c r="O749" s="107"/>
      <c r="P749" s="107"/>
      <c r="Q749" s="107"/>
      <c r="V749" s="107"/>
      <c r="W749" s="107"/>
      <c r="X749" s="107"/>
    </row>
    <row r="750" spans="3:24" ht="12" customHeight="1" x14ac:dyDescent="0.3">
      <c r="C750" s="109"/>
      <c r="D750" s="110"/>
      <c r="E750" s="107"/>
      <c r="F750" s="107"/>
      <c r="G750" s="107"/>
      <c r="H750" s="107"/>
      <c r="J750" s="107"/>
      <c r="K750" s="107"/>
      <c r="L750" s="107"/>
      <c r="M750" s="257"/>
      <c r="N750" s="107"/>
      <c r="O750" s="107"/>
      <c r="P750" s="107"/>
      <c r="Q750" s="107"/>
      <c r="V750" s="107"/>
      <c r="W750" s="107"/>
      <c r="X750" s="107"/>
    </row>
    <row r="751" spans="3:24" ht="12" customHeight="1" x14ac:dyDescent="0.3">
      <c r="C751" s="109"/>
      <c r="D751" s="110"/>
      <c r="E751" s="107"/>
      <c r="F751" s="107"/>
      <c r="G751" s="107"/>
      <c r="H751" s="107"/>
      <c r="J751" s="107"/>
      <c r="K751" s="107"/>
      <c r="L751" s="107"/>
      <c r="M751" s="257"/>
      <c r="N751" s="107"/>
      <c r="O751" s="107"/>
      <c r="P751" s="107"/>
      <c r="Q751" s="107"/>
      <c r="V751" s="107"/>
      <c r="W751" s="107"/>
      <c r="X751" s="107"/>
    </row>
    <row r="752" spans="3:24" ht="12" customHeight="1" x14ac:dyDescent="0.3">
      <c r="C752" s="109"/>
      <c r="D752" s="110"/>
      <c r="E752" s="107"/>
      <c r="F752" s="107"/>
      <c r="G752" s="107"/>
      <c r="H752" s="107"/>
      <c r="J752" s="107"/>
      <c r="K752" s="107"/>
      <c r="L752" s="107"/>
      <c r="M752" s="257"/>
      <c r="N752" s="107"/>
      <c r="O752" s="107"/>
      <c r="P752" s="107"/>
      <c r="Q752" s="107"/>
      <c r="V752" s="107"/>
      <c r="W752" s="107"/>
      <c r="X752" s="107"/>
    </row>
    <row r="753" spans="3:24" ht="12" customHeight="1" x14ac:dyDescent="0.3">
      <c r="C753" s="109"/>
      <c r="D753" s="110"/>
      <c r="E753" s="107"/>
      <c r="F753" s="107"/>
      <c r="G753" s="107"/>
      <c r="H753" s="107"/>
      <c r="J753" s="107"/>
      <c r="K753" s="107"/>
      <c r="L753" s="107"/>
      <c r="M753" s="257"/>
      <c r="N753" s="107"/>
      <c r="O753" s="107"/>
      <c r="P753" s="107"/>
      <c r="Q753" s="107"/>
      <c r="V753" s="107"/>
      <c r="W753" s="107"/>
      <c r="X753" s="107"/>
    </row>
    <row r="754" spans="3:24" ht="12" customHeight="1" x14ac:dyDescent="0.3">
      <c r="C754" s="109"/>
      <c r="D754" s="110"/>
      <c r="E754" s="107"/>
      <c r="F754" s="107"/>
      <c r="G754" s="107"/>
      <c r="H754" s="107"/>
      <c r="J754" s="107"/>
      <c r="K754" s="107"/>
      <c r="L754" s="107"/>
      <c r="M754" s="257"/>
      <c r="N754" s="107"/>
      <c r="O754" s="107"/>
      <c r="P754" s="107"/>
      <c r="Q754" s="107"/>
      <c r="V754" s="107"/>
      <c r="W754" s="107"/>
      <c r="X754" s="107"/>
    </row>
    <row r="755" spans="3:24" ht="12" customHeight="1" x14ac:dyDescent="0.3">
      <c r="C755" s="109"/>
      <c r="D755" s="110"/>
      <c r="E755" s="107"/>
      <c r="F755" s="107"/>
      <c r="G755" s="107"/>
      <c r="H755" s="107"/>
      <c r="J755" s="107"/>
      <c r="K755" s="107"/>
      <c r="L755" s="107"/>
      <c r="M755" s="257"/>
      <c r="N755" s="107"/>
      <c r="O755" s="107"/>
      <c r="P755" s="107"/>
      <c r="Q755" s="107"/>
      <c r="V755" s="107"/>
      <c r="W755" s="107"/>
      <c r="X755" s="107"/>
    </row>
    <row r="756" spans="3:24" ht="12" customHeight="1" x14ac:dyDescent="0.3">
      <c r="C756" s="109"/>
      <c r="D756" s="110"/>
      <c r="E756" s="107"/>
      <c r="F756" s="107"/>
      <c r="G756" s="107"/>
      <c r="H756" s="107"/>
      <c r="J756" s="107"/>
      <c r="K756" s="107"/>
      <c r="L756" s="107"/>
      <c r="M756" s="257"/>
      <c r="N756" s="107"/>
      <c r="O756" s="107"/>
      <c r="P756" s="107"/>
      <c r="Q756" s="107"/>
      <c r="V756" s="107"/>
      <c r="W756" s="107"/>
      <c r="X756" s="107"/>
    </row>
    <row r="757" spans="3:24" ht="12" customHeight="1" x14ac:dyDescent="0.3">
      <c r="C757" s="109"/>
      <c r="D757" s="110"/>
      <c r="E757" s="107"/>
      <c r="F757" s="107"/>
      <c r="G757" s="107"/>
      <c r="H757" s="107"/>
      <c r="J757" s="107"/>
      <c r="K757" s="107"/>
      <c r="L757" s="107"/>
      <c r="M757" s="257"/>
      <c r="N757" s="107"/>
      <c r="O757" s="107"/>
      <c r="P757" s="107"/>
      <c r="Q757" s="107"/>
      <c r="V757" s="107"/>
      <c r="W757" s="107"/>
      <c r="X757" s="107"/>
    </row>
    <row r="758" spans="3:24" ht="12" customHeight="1" x14ac:dyDescent="0.3">
      <c r="C758" s="109"/>
      <c r="D758" s="110"/>
      <c r="E758" s="107"/>
      <c r="F758" s="107"/>
      <c r="G758" s="107"/>
      <c r="H758" s="107"/>
      <c r="J758" s="107"/>
      <c r="K758" s="107"/>
      <c r="L758" s="107"/>
      <c r="M758" s="257"/>
      <c r="N758" s="107"/>
      <c r="O758" s="107"/>
      <c r="P758" s="107"/>
      <c r="Q758" s="107"/>
      <c r="V758" s="107"/>
      <c r="W758" s="107"/>
      <c r="X758" s="107"/>
    </row>
    <row r="759" spans="3:24" ht="12" customHeight="1" x14ac:dyDescent="0.3">
      <c r="C759" s="109"/>
      <c r="D759" s="110"/>
      <c r="E759" s="107"/>
      <c r="F759" s="107"/>
      <c r="G759" s="107"/>
      <c r="H759" s="107"/>
      <c r="J759" s="107"/>
      <c r="K759" s="107"/>
      <c r="L759" s="107"/>
      <c r="M759" s="257"/>
      <c r="N759" s="107"/>
      <c r="O759" s="107"/>
      <c r="P759" s="107"/>
      <c r="Q759" s="107"/>
      <c r="V759" s="107"/>
      <c r="W759" s="107"/>
      <c r="X759" s="107"/>
    </row>
    <row r="760" spans="3:24" ht="12" customHeight="1" x14ac:dyDescent="0.3">
      <c r="C760" s="109"/>
      <c r="D760" s="110"/>
      <c r="E760" s="107"/>
      <c r="F760" s="107"/>
      <c r="G760" s="107"/>
      <c r="H760" s="107"/>
      <c r="J760" s="107"/>
      <c r="K760" s="107"/>
      <c r="L760" s="107"/>
      <c r="M760" s="257"/>
      <c r="N760" s="107"/>
      <c r="O760" s="107"/>
      <c r="P760" s="107"/>
      <c r="Q760" s="107"/>
      <c r="V760" s="107"/>
      <c r="W760" s="107"/>
      <c r="X760" s="107"/>
    </row>
    <row r="761" spans="3:24" ht="12" customHeight="1" x14ac:dyDescent="0.3">
      <c r="C761" s="109"/>
      <c r="D761" s="110"/>
      <c r="E761" s="107"/>
      <c r="F761" s="107"/>
      <c r="G761" s="107"/>
      <c r="H761" s="107"/>
      <c r="J761" s="107"/>
      <c r="K761" s="107"/>
      <c r="L761" s="107"/>
      <c r="M761" s="257"/>
      <c r="N761" s="107"/>
      <c r="O761" s="107"/>
      <c r="P761" s="107"/>
      <c r="Q761" s="107"/>
      <c r="V761" s="107"/>
      <c r="W761" s="107"/>
      <c r="X761" s="107"/>
    </row>
    <row r="762" spans="3:24" ht="12" customHeight="1" x14ac:dyDescent="0.3">
      <c r="C762" s="109"/>
      <c r="D762" s="110"/>
      <c r="E762" s="107"/>
      <c r="F762" s="107"/>
      <c r="G762" s="107"/>
      <c r="H762" s="107"/>
      <c r="J762" s="107"/>
      <c r="K762" s="107"/>
      <c r="L762" s="107"/>
      <c r="M762" s="257"/>
      <c r="N762" s="107"/>
      <c r="O762" s="107"/>
      <c r="P762" s="107"/>
      <c r="Q762" s="107"/>
      <c r="V762" s="107"/>
      <c r="W762" s="107"/>
      <c r="X762" s="107"/>
    </row>
    <row r="763" spans="3:24" ht="12" customHeight="1" x14ac:dyDescent="0.3">
      <c r="C763" s="109"/>
      <c r="D763" s="110"/>
      <c r="E763" s="107"/>
      <c r="F763" s="107"/>
      <c r="G763" s="107"/>
      <c r="H763" s="107"/>
      <c r="J763" s="107"/>
      <c r="K763" s="107"/>
      <c r="L763" s="107"/>
      <c r="M763" s="257"/>
      <c r="N763" s="107"/>
      <c r="O763" s="107"/>
      <c r="P763" s="107"/>
      <c r="Q763" s="107"/>
      <c r="V763" s="107"/>
      <c r="W763" s="107"/>
      <c r="X763" s="107"/>
    </row>
    <row r="764" spans="3:24" ht="12" customHeight="1" x14ac:dyDescent="0.3">
      <c r="C764" s="109"/>
      <c r="D764" s="110"/>
      <c r="E764" s="107"/>
      <c r="F764" s="107"/>
      <c r="G764" s="107"/>
      <c r="H764" s="107"/>
      <c r="J764" s="107"/>
      <c r="K764" s="107"/>
      <c r="L764" s="107"/>
      <c r="M764" s="257"/>
      <c r="N764" s="107"/>
      <c r="O764" s="107"/>
      <c r="P764" s="107"/>
      <c r="Q764" s="107"/>
      <c r="V764" s="107"/>
      <c r="W764" s="107"/>
      <c r="X764" s="107"/>
    </row>
    <row r="765" spans="3:24" ht="12" customHeight="1" x14ac:dyDescent="0.3">
      <c r="C765" s="109"/>
      <c r="D765" s="110"/>
      <c r="E765" s="107"/>
      <c r="F765" s="107"/>
      <c r="G765" s="107"/>
      <c r="H765" s="107"/>
      <c r="J765" s="107"/>
      <c r="K765" s="107"/>
      <c r="L765" s="107"/>
      <c r="M765" s="257"/>
      <c r="N765" s="107"/>
      <c r="O765" s="107"/>
      <c r="P765" s="107"/>
      <c r="Q765" s="107"/>
      <c r="V765" s="107"/>
      <c r="W765" s="107"/>
      <c r="X765" s="107"/>
    </row>
    <row r="766" spans="3:24" ht="12" customHeight="1" x14ac:dyDescent="0.3">
      <c r="C766" s="109"/>
      <c r="D766" s="110"/>
      <c r="E766" s="107"/>
      <c r="F766" s="107"/>
      <c r="G766" s="107"/>
      <c r="H766" s="107"/>
      <c r="J766" s="107"/>
      <c r="K766" s="107"/>
      <c r="L766" s="107"/>
      <c r="M766" s="257"/>
      <c r="N766" s="107"/>
      <c r="O766" s="107"/>
      <c r="P766" s="107"/>
      <c r="Q766" s="107"/>
      <c r="V766" s="107"/>
      <c r="W766" s="107"/>
      <c r="X766" s="107"/>
    </row>
    <row r="767" spans="3:24" ht="12" customHeight="1" x14ac:dyDescent="0.3">
      <c r="C767" s="109"/>
      <c r="D767" s="110"/>
      <c r="E767" s="107"/>
      <c r="F767" s="107"/>
      <c r="G767" s="107"/>
      <c r="H767" s="107"/>
      <c r="J767" s="107"/>
      <c r="K767" s="107"/>
      <c r="L767" s="107"/>
      <c r="M767" s="257"/>
      <c r="N767" s="107"/>
      <c r="O767" s="107"/>
      <c r="P767" s="107"/>
      <c r="Q767" s="107"/>
      <c r="V767" s="107"/>
      <c r="W767" s="107"/>
      <c r="X767" s="107"/>
    </row>
    <row r="768" spans="3:24" ht="12" customHeight="1" x14ac:dyDescent="0.3">
      <c r="C768" s="109"/>
      <c r="D768" s="110"/>
      <c r="E768" s="107"/>
      <c r="F768" s="107"/>
      <c r="G768" s="107"/>
      <c r="H768" s="107"/>
      <c r="J768" s="107"/>
      <c r="K768" s="107"/>
      <c r="L768" s="107"/>
      <c r="M768" s="257"/>
      <c r="N768" s="107"/>
      <c r="O768" s="107"/>
      <c r="P768" s="107"/>
      <c r="Q768" s="107"/>
      <c r="V768" s="107"/>
      <c r="W768" s="107"/>
      <c r="X768" s="107"/>
    </row>
    <row r="769" spans="3:24" ht="12" customHeight="1" x14ac:dyDescent="0.3">
      <c r="C769" s="109"/>
      <c r="D769" s="110"/>
      <c r="E769" s="107"/>
      <c r="F769" s="107"/>
      <c r="G769" s="107"/>
      <c r="H769" s="107"/>
      <c r="J769" s="107"/>
      <c r="K769" s="107"/>
      <c r="L769" s="107"/>
      <c r="M769" s="257"/>
      <c r="N769" s="107"/>
      <c r="O769" s="107"/>
      <c r="P769" s="107"/>
      <c r="Q769" s="107"/>
      <c r="V769" s="107"/>
      <c r="W769" s="107"/>
      <c r="X769" s="107"/>
    </row>
    <row r="770" spans="3:24" ht="12" customHeight="1" x14ac:dyDescent="0.3">
      <c r="C770" s="109"/>
      <c r="D770" s="110"/>
      <c r="E770" s="107"/>
      <c r="F770" s="107"/>
      <c r="G770" s="107"/>
      <c r="H770" s="107"/>
      <c r="J770" s="107"/>
      <c r="K770" s="107"/>
      <c r="L770" s="107"/>
      <c r="M770" s="257"/>
      <c r="N770" s="107"/>
      <c r="O770" s="107"/>
      <c r="P770" s="107"/>
      <c r="Q770" s="107"/>
      <c r="V770" s="107"/>
      <c r="W770" s="107"/>
      <c r="X770" s="107"/>
    </row>
    <row r="771" spans="3:24" ht="12" customHeight="1" x14ac:dyDescent="0.3">
      <c r="C771" s="109"/>
      <c r="D771" s="110"/>
      <c r="E771" s="107"/>
      <c r="F771" s="107"/>
      <c r="G771" s="107"/>
      <c r="H771" s="107"/>
      <c r="J771" s="107"/>
      <c r="K771" s="107"/>
      <c r="L771" s="107"/>
      <c r="M771" s="257"/>
      <c r="N771" s="107"/>
      <c r="O771" s="107"/>
      <c r="P771" s="107"/>
      <c r="Q771" s="107"/>
      <c r="V771" s="107"/>
      <c r="W771" s="107"/>
      <c r="X771" s="107"/>
    </row>
    <row r="772" spans="3:24" ht="12" customHeight="1" x14ac:dyDescent="0.3">
      <c r="C772" s="109"/>
      <c r="D772" s="110"/>
      <c r="E772" s="107"/>
      <c r="F772" s="107"/>
      <c r="G772" s="107"/>
      <c r="H772" s="107"/>
      <c r="J772" s="107"/>
      <c r="K772" s="107"/>
      <c r="L772" s="107"/>
      <c r="M772" s="257"/>
      <c r="N772" s="107"/>
      <c r="O772" s="107"/>
      <c r="P772" s="107"/>
      <c r="Q772" s="107"/>
      <c r="V772" s="107"/>
      <c r="W772" s="107"/>
      <c r="X772" s="107"/>
    </row>
    <row r="773" spans="3:24" ht="12" customHeight="1" x14ac:dyDescent="0.3">
      <c r="C773" s="109"/>
      <c r="D773" s="110"/>
      <c r="E773" s="107"/>
      <c r="F773" s="107"/>
      <c r="G773" s="107"/>
      <c r="H773" s="107"/>
      <c r="J773" s="107"/>
      <c r="K773" s="107"/>
      <c r="L773" s="107"/>
      <c r="M773" s="257"/>
      <c r="N773" s="107"/>
      <c r="O773" s="107"/>
      <c r="P773" s="107"/>
      <c r="Q773" s="107"/>
      <c r="V773" s="107"/>
      <c r="W773" s="107"/>
      <c r="X773" s="107"/>
    </row>
    <row r="774" spans="3:24" ht="12" customHeight="1" x14ac:dyDescent="0.3">
      <c r="C774" s="109"/>
      <c r="D774" s="110"/>
      <c r="E774" s="107"/>
      <c r="F774" s="107"/>
      <c r="G774" s="107"/>
      <c r="H774" s="107"/>
      <c r="J774" s="107"/>
      <c r="K774" s="107"/>
      <c r="L774" s="107"/>
      <c r="M774" s="257"/>
      <c r="N774" s="107"/>
      <c r="O774" s="107"/>
      <c r="P774" s="107"/>
      <c r="Q774" s="107"/>
      <c r="V774" s="107"/>
      <c r="W774" s="107"/>
      <c r="X774" s="107"/>
    </row>
    <row r="775" spans="3:24" ht="12" customHeight="1" x14ac:dyDescent="0.3">
      <c r="C775" s="109"/>
      <c r="D775" s="110"/>
      <c r="E775" s="107"/>
      <c r="F775" s="107"/>
      <c r="G775" s="107"/>
      <c r="H775" s="107"/>
      <c r="J775" s="107"/>
      <c r="K775" s="107"/>
      <c r="L775" s="107"/>
      <c r="M775" s="257"/>
      <c r="N775" s="107"/>
      <c r="O775" s="107"/>
      <c r="P775" s="107"/>
      <c r="Q775" s="107"/>
      <c r="V775" s="107"/>
      <c r="W775" s="107"/>
      <c r="X775" s="107"/>
    </row>
    <row r="776" spans="3:24" ht="12" customHeight="1" x14ac:dyDescent="0.3">
      <c r="C776" s="109"/>
      <c r="D776" s="110"/>
      <c r="E776" s="107"/>
      <c r="F776" s="107"/>
      <c r="G776" s="107"/>
      <c r="H776" s="107"/>
      <c r="J776" s="107"/>
      <c r="K776" s="107"/>
      <c r="L776" s="107"/>
      <c r="M776" s="257"/>
      <c r="N776" s="107"/>
      <c r="O776" s="107"/>
      <c r="P776" s="107"/>
      <c r="Q776" s="107"/>
      <c r="V776" s="107"/>
      <c r="W776" s="107"/>
      <c r="X776" s="107"/>
    </row>
    <row r="777" spans="3:24" ht="12" customHeight="1" x14ac:dyDescent="0.3">
      <c r="C777" s="109"/>
      <c r="D777" s="110"/>
      <c r="E777" s="107"/>
      <c r="F777" s="107"/>
      <c r="G777" s="107"/>
      <c r="H777" s="107"/>
      <c r="J777" s="107"/>
      <c r="K777" s="107"/>
      <c r="L777" s="107"/>
      <c r="M777" s="257"/>
      <c r="N777" s="107"/>
      <c r="O777" s="107"/>
      <c r="P777" s="107"/>
      <c r="Q777" s="107"/>
      <c r="V777" s="107"/>
      <c r="W777" s="107"/>
      <c r="X777" s="107"/>
    </row>
    <row r="778" spans="3:24" ht="12" customHeight="1" x14ac:dyDescent="0.3">
      <c r="C778" s="109"/>
      <c r="D778" s="110"/>
      <c r="E778" s="107"/>
      <c r="F778" s="107"/>
      <c r="G778" s="107"/>
      <c r="H778" s="107"/>
      <c r="J778" s="107"/>
      <c r="K778" s="107"/>
      <c r="L778" s="107"/>
      <c r="M778" s="257"/>
      <c r="N778" s="107"/>
      <c r="O778" s="107"/>
      <c r="P778" s="107"/>
      <c r="Q778" s="107"/>
      <c r="V778" s="107"/>
      <c r="W778" s="107"/>
      <c r="X778" s="107"/>
    </row>
    <row r="779" spans="3:24" ht="12" customHeight="1" x14ac:dyDescent="0.3">
      <c r="C779" s="109"/>
      <c r="D779" s="110"/>
      <c r="E779" s="107"/>
      <c r="F779" s="107"/>
      <c r="G779" s="107"/>
      <c r="H779" s="107"/>
      <c r="J779" s="107"/>
      <c r="K779" s="107"/>
      <c r="L779" s="107"/>
      <c r="M779" s="257"/>
      <c r="N779" s="107"/>
      <c r="O779" s="107"/>
      <c r="P779" s="107"/>
      <c r="Q779" s="107"/>
      <c r="V779" s="107"/>
      <c r="W779" s="107"/>
      <c r="X779" s="107"/>
    </row>
    <row r="780" spans="3:24" ht="12" customHeight="1" x14ac:dyDescent="0.3">
      <c r="C780" s="109"/>
      <c r="D780" s="110"/>
      <c r="E780" s="107"/>
      <c r="F780" s="107"/>
      <c r="G780" s="107"/>
      <c r="H780" s="107"/>
      <c r="J780" s="107"/>
      <c r="K780" s="107"/>
      <c r="L780" s="107"/>
      <c r="M780" s="257"/>
      <c r="N780" s="107"/>
      <c r="O780" s="107"/>
      <c r="P780" s="107"/>
      <c r="Q780" s="107"/>
      <c r="V780" s="107"/>
      <c r="W780" s="107"/>
      <c r="X780" s="107"/>
    </row>
    <row r="781" spans="3:24" ht="12" customHeight="1" x14ac:dyDescent="0.3">
      <c r="C781" s="109"/>
      <c r="D781" s="110"/>
      <c r="E781" s="107"/>
      <c r="F781" s="107"/>
      <c r="G781" s="107"/>
      <c r="H781" s="107"/>
      <c r="J781" s="107"/>
      <c r="K781" s="107"/>
      <c r="L781" s="107"/>
      <c r="M781" s="257"/>
      <c r="N781" s="107"/>
      <c r="O781" s="107"/>
      <c r="P781" s="107"/>
      <c r="Q781" s="107"/>
      <c r="V781" s="107"/>
      <c r="W781" s="107"/>
      <c r="X781" s="107"/>
    </row>
    <row r="782" spans="3:24" ht="12" customHeight="1" x14ac:dyDescent="0.3">
      <c r="C782" s="109"/>
      <c r="D782" s="110"/>
      <c r="E782" s="107"/>
      <c r="F782" s="107"/>
      <c r="G782" s="107"/>
      <c r="H782" s="107"/>
      <c r="J782" s="107"/>
      <c r="K782" s="107"/>
      <c r="L782" s="107"/>
      <c r="M782" s="257"/>
      <c r="N782" s="107"/>
      <c r="O782" s="107"/>
      <c r="P782" s="107"/>
      <c r="Q782" s="107"/>
      <c r="V782" s="107"/>
      <c r="W782" s="107"/>
      <c r="X782" s="107"/>
    </row>
    <row r="783" spans="3:24" ht="12" customHeight="1" x14ac:dyDescent="0.3">
      <c r="C783" s="109"/>
      <c r="D783" s="110"/>
      <c r="E783" s="107"/>
      <c r="F783" s="107"/>
      <c r="G783" s="107"/>
      <c r="H783" s="107"/>
      <c r="J783" s="107"/>
      <c r="K783" s="107"/>
      <c r="L783" s="107"/>
      <c r="M783" s="257"/>
      <c r="N783" s="107"/>
      <c r="O783" s="107"/>
      <c r="P783" s="107"/>
      <c r="Q783" s="107"/>
      <c r="V783" s="107"/>
      <c r="W783" s="107"/>
      <c r="X783" s="107"/>
    </row>
    <row r="784" spans="3:24" ht="12" customHeight="1" x14ac:dyDescent="0.3">
      <c r="C784" s="109"/>
      <c r="D784" s="110"/>
      <c r="E784" s="107"/>
      <c r="F784" s="107"/>
      <c r="G784" s="107"/>
      <c r="H784" s="107"/>
      <c r="J784" s="107"/>
      <c r="K784" s="107"/>
      <c r="L784" s="107"/>
      <c r="M784" s="257"/>
      <c r="N784" s="107"/>
      <c r="O784" s="107"/>
      <c r="P784" s="107"/>
      <c r="Q784" s="107"/>
      <c r="V784" s="107"/>
      <c r="W784" s="107"/>
      <c r="X784" s="107"/>
    </row>
    <row r="785" spans="3:24" ht="12" customHeight="1" x14ac:dyDescent="0.3">
      <c r="C785" s="109"/>
      <c r="D785" s="110"/>
      <c r="E785" s="107"/>
      <c r="F785" s="107"/>
      <c r="G785" s="107"/>
      <c r="H785" s="107"/>
      <c r="J785" s="107"/>
      <c r="K785" s="107"/>
      <c r="L785" s="107"/>
      <c r="M785" s="257"/>
      <c r="N785" s="107"/>
      <c r="O785" s="107"/>
      <c r="P785" s="107"/>
      <c r="Q785" s="107"/>
      <c r="V785" s="107"/>
      <c r="W785" s="107"/>
      <c r="X785" s="107"/>
    </row>
    <row r="786" spans="3:24" ht="12" customHeight="1" x14ac:dyDescent="0.3">
      <c r="C786" s="109"/>
      <c r="D786" s="110"/>
      <c r="E786" s="107"/>
      <c r="F786" s="107"/>
      <c r="G786" s="107"/>
      <c r="H786" s="107"/>
      <c r="J786" s="107"/>
      <c r="K786" s="107"/>
      <c r="L786" s="107"/>
      <c r="M786" s="257"/>
      <c r="N786" s="107"/>
      <c r="O786" s="107"/>
      <c r="P786" s="107"/>
      <c r="Q786" s="107"/>
      <c r="V786" s="107"/>
      <c r="W786" s="107"/>
      <c r="X786" s="107"/>
    </row>
    <row r="787" spans="3:24" ht="12" customHeight="1" x14ac:dyDescent="0.3">
      <c r="C787" s="109"/>
      <c r="D787" s="110"/>
      <c r="E787" s="107"/>
      <c r="F787" s="107"/>
      <c r="G787" s="107"/>
      <c r="H787" s="107"/>
      <c r="J787" s="107"/>
      <c r="K787" s="107"/>
      <c r="L787" s="107"/>
      <c r="M787" s="257"/>
      <c r="N787" s="107"/>
      <c r="O787" s="107"/>
      <c r="P787" s="107"/>
      <c r="Q787" s="107"/>
      <c r="V787" s="107"/>
      <c r="W787" s="107"/>
      <c r="X787" s="107"/>
    </row>
    <row r="788" spans="3:24" ht="12" customHeight="1" x14ac:dyDescent="0.3">
      <c r="C788" s="109"/>
      <c r="D788" s="110"/>
      <c r="E788" s="107"/>
      <c r="F788" s="107"/>
      <c r="G788" s="107"/>
      <c r="H788" s="107"/>
      <c r="J788" s="107"/>
      <c r="K788" s="107"/>
      <c r="L788" s="107"/>
      <c r="M788" s="257"/>
      <c r="N788" s="107"/>
      <c r="O788" s="107"/>
      <c r="P788" s="107"/>
      <c r="Q788" s="107"/>
      <c r="V788" s="107"/>
      <c r="W788" s="107"/>
      <c r="X788" s="107"/>
    </row>
    <row r="789" spans="3:24" ht="12" customHeight="1" x14ac:dyDescent="0.3">
      <c r="C789" s="109"/>
      <c r="D789" s="110"/>
      <c r="E789" s="107"/>
      <c r="F789" s="107"/>
      <c r="G789" s="107"/>
      <c r="H789" s="107"/>
      <c r="J789" s="107"/>
      <c r="K789" s="107"/>
      <c r="L789" s="107"/>
      <c r="M789" s="257"/>
      <c r="N789" s="107"/>
      <c r="O789" s="107"/>
      <c r="P789" s="107"/>
      <c r="Q789" s="107"/>
      <c r="V789" s="107"/>
      <c r="W789" s="107"/>
      <c r="X789" s="107"/>
    </row>
    <row r="790" spans="3:24" ht="12" customHeight="1" x14ac:dyDescent="0.3">
      <c r="C790" s="109"/>
      <c r="D790" s="110"/>
      <c r="E790" s="107"/>
      <c r="F790" s="107"/>
      <c r="G790" s="107"/>
      <c r="H790" s="107"/>
      <c r="J790" s="107"/>
      <c r="K790" s="107"/>
      <c r="L790" s="107"/>
      <c r="M790" s="257"/>
      <c r="N790" s="107"/>
      <c r="O790" s="107"/>
      <c r="P790" s="107"/>
      <c r="Q790" s="107"/>
      <c r="V790" s="107"/>
      <c r="W790" s="107"/>
      <c r="X790" s="107"/>
    </row>
    <row r="791" spans="3:24" ht="12" customHeight="1" x14ac:dyDescent="0.3">
      <c r="C791" s="109"/>
      <c r="D791" s="110"/>
      <c r="E791" s="107"/>
      <c r="F791" s="107"/>
      <c r="G791" s="107"/>
      <c r="H791" s="107"/>
      <c r="J791" s="107"/>
      <c r="K791" s="107"/>
      <c r="L791" s="107"/>
      <c r="M791" s="257"/>
      <c r="N791" s="107"/>
      <c r="O791" s="107"/>
      <c r="P791" s="107"/>
      <c r="Q791" s="107"/>
      <c r="V791" s="107"/>
      <c r="W791" s="107"/>
      <c r="X791" s="107"/>
    </row>
    <row r="792" spans="3:24" ht="12" customHeight="1" x14ac:dyDescent="0.3">
      <c r="C792" s="109"/>
      <c r="D792" s="110"/>
      <c r="E792" s="107"/>
      <c r="F792" s="107"/>
      <c r="G792" s="107"/>
      <c r="H792" s="107"/>
      <c r="J792" s="107"/>
      <c r="K792" s="107"/>
      <c r="L792" s="107"/>
      <c r="M792" s="257"/>
      <c r="N792" s="107"/>
      <c r="O792" s="107"/>
      <c r="P792" s="107"/>
      <c r="Q792" s="107"/>
      <c r="V792" s="107"/>
      <c r="W792" s="107"/>
      <c r="X792" s="107"/>
    </row>
    <row r="793" spans="3:24" ht="12" customHeight="1" x14ac:dyDescent="0.3">
      <c r="C793" s="109"/>
      <c r="D793" s="110"/>
      <c r="E793" s="107"/>
      <c r="F793" s="107"/>
      <c r="G793" s="107"/>
      <c r="H793" s="107"/>
      <c r="J793" s="107"/>
      <c r="K793" s="107"/>
      <c r="L793" s="107"/>
      <c r="M793" s="257"/>
      <c r="N793" s="107"/>
      <c r="O793" s="107"/>
      <c r="P793" s="107"/>
      <c r="Q793" s="107"/>
      <c r="V793" s="107"/>
      <c r="W793" s="107"/>
      <c r="X793" s="107"/>
    </row>
    <row r="794" spans="3:24" ht="12" customHeight="1" x14ac:dyDescent="0.3">
      <c r="C794" s="109"/>
      <c r="D794" s="110"/>
      <c r="E794" s="107"/>
      <c r="F794" s="107"/>
      <c r="G794" s="107"/>
      <c r="H794" s="107"/>
      <c r="J794" s="107"/>
      <c r="K794" s="107"/>
      <c r="L794" s="107"/>
      <c r="M794" s="257"/>
      <c r="N794" s="107"/>
      <c r="O794" s="107"/>
      <c r="P794" s="107"/>
      <c r="Q794" s="107"/>
      <c r="V794" s="107"/>
      <c r="W794" s="107"/>
      <c r="X794" s="107"/>
    </row>
    <row r="795" spans="3:24" ht="12" customHeight="1" x14ac:dyDescent="0.3">
      <c r="C795" s="109"/>
      <c r="D795" s="110"/>
      <c r="E795" s="107"/>
      <c r="F795" s="107"/>
      <c r="G795" s="107"/>
      <c r="H795" s="107"/>
      <c r="J795" s="107"/>
      <c r="K795" s="107"/>
      <c r="L795" s="107"/>
      <c r="M795" s="257"/>
      <c r="N795" s="107"/>
      <c r="O795" s="107"/>
      <c r="P795" s="107"/>
      <c r="Q795" s="107"/>
      <c r="V795" s="107"/>
      <c r="W795" s="107"/>
      <c r="X795" s="107"/>
    </row>
    <row r="796" spans="3:24" ht="12" customHeight="1" x14ac:dyDescent="0.3">
      <c r="C796" s="109"/>
      <c r="D796" s="110"/>
      <c r="E796" s="107"/>
      <c r="F796" s="107"/>
      <c r="G796" s="107"/>
      <c r="H796" s="107"/>
      <c r="J796" s="107"/>
      <c r="K796" s="107"/>
      <c r="L796" s="107"/>
      <c r="M796" s="257"/>
      <c r="N796" s="107"/>
      <c r="O796" s="107"/>
      <c r="P796" s="107"/>
      <c r="Q796" s="107"/>
      <c r="V796" s="107"/>
      <c r="W796" s="107"/>
      <c r="X796" s="107"/>
    </row>
    <row r="797" spans="3:24" ht="12" customHeight="1" x14ac:dyDescent="0.3">
      <c r="C797" s="109"/>
      <c r="D797" s="110"/>
      <c r="E797" s="107"/>
      <c r="F797" s="107"/>
      <c r="G797" s="107"/>
      <c r="H797" s="107"/>
      <c r="J797" s="107"/>
      <c r="K797" s="107"/>
      <c r="L797" s="107"/>
      <c r="M797" s="257"/>
      <c r="N797" s="107"/>
      <c r="O797" s="107"/>
      <c r="P797" s="107"/>
      <c r="Q797" s="107"/>
      <c r="V797" s="107"/>
      <c r="W797" s="107"/>
      <c r="X797" s="107"/>
    </row>
    <row r="798" spans="3:24" ht="12" customHeight="1" x14ac:dyDescent="0.3">
      <c r="C798" s="109"/>
      <c r="D798" s="110"/>
      <c r="E798" s="107"/>
      <c r="F798" s="107"/>
      <c r="G798" s="107"/>
      <c r="H798" s="107"/>
      <c r="J798" s="107"/>
      <c r="K798" s="107"/>
      <c r="L798" s="107"/>
      <c r="M798" s="257"/>
      <c r="N798" s="107"/>
      <c r="O798" s="107"/>
      <c r="P798" s="107"/>
      <c r="Q798" s="107"/>
      <c r="V798" s="107"/>
      <c r="W798" s="107"/>
      <c r="X798" s="107"/>
    </row>
    <row r="799" spans="3:24" ht="12" customHeight="1" x14ac:dyDescent="0.3">
      <c r="C799" s="109"/>
      <c r="D799" s="110"/>
      <c r="E799" s="107"/>
      <c r="F799" s="107"/>
      <c r="G799" s="107"/>
      <c r="H799" s="107"/>
      <c r="J799" s="107"/>
      <c r="K799" s="107"/>
      <c r="L799" s="107"/>
      <c r="M799" s="257"/>
      <c r="N799" s="107"/>
      <c r="O799" s="107"/>
      <c r="P799" s="107"/>
      <c r="Q799" s="107"/>
      <c r="V799" s="107"/>
      <c r="W799" s="107"/>
      <c r="X799" s="107"/>
    </row>
    <row r="800" spans="3:24" ht="12" customHeight="1" x14ac:dyDescent="0.3">
      <c r="C800" s="109"/>
      <c r="D800" s="110"/>
      <c r="E800" s="107"/>
      <c r="F800" s="107"/>
      <c r="G800" s="107"/>
      <c r="H800" s="107"/>
      <c r="J800" s="107"/>
      <c r="K800" s="107"/>
      <c r="L800" s="107"/>
      <c r="M800" s="257"/>
      <c r="N800" s="107"/>
      <c r="O800" s="107"/>
      <c r="P800" s="107"/>
      <c r="Q800" s="107"/>
      <c r="V800" s="107"/>
      <c r="W800" s="107"/>
      <c r="X800" s="107"/>
    </row>
    <row r="801" spans="3:24" ht="12" customHeight="1" x14ac:dyDescent="0.3">
      <c r="C801" s="109"/>
      <c r="D801" s="110"/>
      <c r="E801" s="107"/>
      <c r="F801" s="107"/>
      <c r="G801" s="107"/>
      <c r="H801" s="107"/>
      <c r="J801" s="107"/>
      <c r="K801" s="107"/>
      <c r="L801" s="107"/>
      <c r="M801" s="257"/>
      <c r="N801" s="107"/>
      <c r="O801" s="107"/>
      <c r="P801" s="107"/>
      <c r="Q801" s="107"/>
      <c r="V801" s="107"/>
      <c r="W801" s="107"/>
      <c r="X801" s="107"/>
    </row>
    <row r="802" spans="3:24" ht="12" customHeight="1" x14ac:dyDescent="0.3">
      <c r="C802" s="109"/>
      <c r="D802" s="110"/>
      <c r="E802" s="107"/>
      <c r="F802" s="107"/>
      <c r="G802" s="107"/>
      <c r="H802" s="107"/>
      <c r="J802" s="107"/>
      <c r="K802" s="107"/>
      <c r="L802" s="107"/>
      <c r="M802" s="257"/>
      <c r="N802" s="107"/>
      <c r="O802" s="107"/>
      <c r="P802" s="107"/>
      <c r="Q802" s="107"/>
      <c r="V802" s="107"/>
      <c r="W802" s="107"/>
      <c r="X802" s="107"/>
    </row>
    <row r="803" spans="3:24" ht="12" customHeight="1" x14ac:dyDescent="0.3">
      <c r="C803" s="109"/>
      <c r="D803" s="110"/>
      <c r="E803" s="107"/>
      <c r="F803" s="107"/>
      <c r="G803" s="107"/>
      <c r="H803" s="107"/>
      <c r="J803" s="107"/>
      <c r="K803" s="107"/>
      <c r="L803" s="107"/>
      <c r="M803" s="257"/>
      <c r="N803" s="107"/>
      <c r="O803" s="107"/>
      <c r="P803" s="107"/>
      <c r="Q803" s="107"/>
      <c r="V803" s="107"/>
      <c r="W803" s="107"/>
      <c r="X803" s="107"/>
    </row>
    <row r="804" spans="3:24" ht="12" customHeight="1" x14ac:dyDescent="0.3">
      <c r="C804" s="109"/>
      <c r="D804" s="110"/>
      <c r="E804" s="107"/>
      <c r="F804" s="107"/>
      <c r="G804" s="107"/>
      <c r="H804" s="107"/>
      <c r="J804" s="107"/>
      <c r="K804" s="107"/>
      <c r="L804" s="107"/>
      <c r="M804" s="257"/>
      <c r="N804" s="107"/>
      <c r="O804" s="107"/>
      <c r="P804" s="107"/>
      <c r="Q804" s="107"/>
      <c r="V804" s="107"/>
      <c r="W804" s="107"/>
      <c r="X804" s="107"/>
    </row>
    <row r="805" spans="3:24" ht="12" customHeight="1" x14ac:dyDescent="0.3">
      <c r="C805" s="109"/>
      <c r="D805" s="110"/>
      <c r="E805" s="107"/>
      <c r="F805" s="107"/>
      <c r="G805" s="107"/>
      <c r="H805" s="107"/>
      <c r="J805" s="107"/>
      <c r="K805" s="107"/>
      <c r="L805" s="107"/>
      <c r="M805" s="257"/>
      <c r="N805" s="107"/>
      <c r="O805" s="107"/>
      <c r="P805" s="107"/>
      <c r="Q805" s="107"/>
      <c r="V805" s="107"/>
      <c r="W805" s="107"/>
      <c r="X805" s="107"/>
    </row>
    <row r="806" spans="3:24" ht="12" customHeight="1" x14ac:dyDescent="0.3">
      <c r="C806" s="109"/>
      <c r="D806" s="110"/>
      <c r="E806" s="107"/>
      <c r="F806" s="107"/>
      <c r="G806" s="107"/>
      <c r="H806" s="107"/>
      <c r="J806" s="107"/>
      <c r="K806" s="107"/>
      <c r="L806" s="107"/>
      <c r="M806" s="257"/>
      <c r="N806" s="107"/>
      <c r="O806" s="107"/>
      <c r="P806" s="107"/>
      <c r="Q806" s="107"/>
      <c r="V806" s="107"/>
      <c r="W806" s="107"/>
      <c r="X806" s="107"/>
    </row>
    <row r="807" spans="3:24" ht="12" customHeight="1" x14ac:dyDescent="0.3">
      <c r="C807" s="109"/>
      <c r="D807" s="110"/>
      <c r="E807" s="107"/>
      <c r="F807" s="107"/>
      <c r="G807" s="107"/>
      <c r="H807" s="107"/>
      <c r="J807" s="107"/>
      <c r="K807" s="107"/>
      <c r="L807" s="107"/>
      <c r="M807" s="257"/>
      <c r="N807" s="107"/>
      <c r="O807" s="107"/>
      <c r="P807" s="107"/>
      <c r="Q807" s="107"/>
      <c r="V807" s="107"/>
      <c r="W807" s="107"/>
      <c r="X807" s="107"/>
    </row>
    <row r="808" spans="3:24" ht="12" customHeight="1" x14ac:dyDescent="0.3">
      <c r="C808" s="109"/>
      <c r="D808" s="110"/>
      <c r="E808" s="107"/>
      <c r="F808" s="107"/>
      <c r="G808" s="107"/>
      <c r="H808" s="107"/>
      <c r="J808" s="107"/>
      <c r="K808" s="107"/>
      <c r="L808" s="107"/>
      <c r="M808" s="257"/>
      <c r="N808" s="107"/>
      <c r="O808" s="107"/>
      <c r="P808" s="107"/>
      <c r="Q808" s="107"/>
      <c r="V808" s="107"/>
      <c r="W808" s="107"/>
      <c r="X808" s="107"/>
    </row>
    <row r="809" spans="3:24" ht="12" customHeight="1" x14ac:dyDescent="0.3">
      <c r="C809" s="109"/>
      <c r="D809" s="110"/>
      <c r="E809" s="107"/>
      <c r="F809" s="107"/>
      <c r="G809" s="107"/>
      <c r="H809" s="107"/>
      <c r="J809" s="107"/>
      <c r="K809" s="107"/>
      <c r="L809" s="107"/>
      <c r="M809" s="257"/>
      <c r="N809" s="107"/>
      <c r="O809" s="107"/>
      <c r="P809" s="107"/>
      <c r="Q809" s="107"/>
      <c r="V809" s="107"/>
      <c r="W809" s="107"/>
      <c r="X809" s="107"/>
    </row>
    <row r="810" spans="3:24" ht="12" customHeight="1" x14ac:dyDescent="0.3">
      <c r="C810" s="109"/>
      <c r="D810" s="110"/>
      <c r="E810" s="107"/>
      <c r="F810" s="107"/>
      <c r="G810" s="107"/>
      <c r="H810" s="107"/>
      <c r="J810" s="107"/>
      <c r="K810" s="107"/>
      <c r="L810" s="107"/>
      <c r="M810" s="257"/>
      <c r="N810" s="107"/>
      <c r="O810" s="107"/>
      <c r="P810" s="107"/>
      <c r="Q810" s="107"/>
      <c r="V810" s="107"/>
      <c r="W810" s="107"/>
      <c r="X810" s="107"/>
    </row>
    <row r="811" spans="3:24" ht="12" customHeight="1" x14ac:dyDescent="0.3">
      <c r="C811" s="109"/>
      <c r="D811" s="110"/>
      <c r="E811" s="107"/>
      <c r="F811" s="107"/>
      <c r="G811" s="107"/>
      <c r="H811" s="107"/>
      <c r="J811" s="107"/>
      <c r="K811" s="107"/>
      <c r="L811" s="107"/>
      <c r="M811" s="257"/>
      <c r="N811" s="107"/>
      <c r="O811" s="107"/>
      <c r="P811" s="107"/>
      <c r="Q811" s="107"/>
      <c r="V811" s="107"/>
      <c r="W811" s="107"/>
      <c r="X811" s="107"/>
    </row>
    <row r="812" spans="3:24" ht="12" customHeight="1" x14ac:dyDescent="0.3">
      <c r="C812" s="109"/>
      <c r="D812" s="110"/>
      <c r="E812" s="107"/>
      <c r="F812" s="107"/>
      <c r="G812" s="107"/>
      <c r="H812" s="107"/>
      <c r="J812" s="107"/>
      <c r="K812" s="107"/>
      <c r="L812" s="107"/>
      <c r="M812" s="257"/>
      <c r="N812" s="107"/>
      <c r="O812" s="107"/>
      <c r="P812" s="107"/>
      <c r="Q812" s="107"/>
      <c r="V812" s="107"/>
      <c r="W812" s="107"/>
      <c r="X812" s="107"/>
    </row>
    <row r="813" spans="3:24" ht="12" customHeight="1" x14ac:dyDescent="0.3">
      <c r="C813" s="109"/>
      <c r="D813" s="110"/>
      <c r="E813" s="107"/>
      <c r="F813" s="107"/>
      <c r="G813" s="107"/>
      <c r="H813" s="107"/>
      <c r="J813" s="107"/>
      <c r="K813" s="107"/>
      <c r="L813" s="107"/>
      <c r="M813" s="257"/>
      <c r="N813" s="107"/>
      <c r="O813" s="107"/>
      <c r="P813" s="107"/>
      <c r="Q813" s="107"/>
      <c r="V813" s="107"/>
      <c r="W813" s="107"/>
      <c r="X813" s="107"/>
    </row>
    <row r="814" spans="3:24" ht="12" customHeight="1" x14ac:dyDescent="0.3">
      <c r="C814" s="109"/>
      <c r="D814" s="110"/>
      <c r="E814" s="107"/>
      <c r="F814" s="107"/>
      <c r="G814" s="107"/>
      <c r="H814" s="107"/>
      <c r="J814" s="107"/>
      <c r="K814" s="107"/>
      <c r="L814" s="107"/>
      <c r="M814" s="257"/>
      <c r="N814" s="107"/>
      <c r="O814" s="107"/>
      <c r="P814" s="107"/>
      <c r="Q814" s="107"/>
      <c r="V814" s="107"/>
      <c r="W814" s="107"/>
      <c r="X814" s="107"/>
    </row>
    <row r="815" spans="3:24" ht="12" customHeight="1" x14ac:dyDescent="0.3">
      <c r="C815" s="109"/>
      <c r="D815" s="110"/>
      <c r="E815" s="107"/>
      <c r="F815" s="107"/>
      <c r="G815" s="107"/>
      <c r="H815" s="107"/>
      <c r="J815" s="107"/>
      <c r="K815" s="107"/>
      <c r="L815" s="107"/>
      <c r="M815" s="257"/>
      <c r="N815" s="107"/>
      <c r="O815" s="107"/>
      <c r="P815" s="107"/>
      <c r="Q815" s="107"/>
      <c r="V815" s="107"/>
      <c r="W815" s="107"/>
      <c r="X815" s="107"/>
    </row>
    <row r="816" spans="3:24" ht="12" customHeight="1" x14ac:dyDescent="0.3">
      <c r="C816" s="109"/>
      <c r="D816" s="110"/>
      <c r="E816" s="107"/>
      <c r="F816" s="107"/>
      <c r="G816" s="107"/>
      <c r="H816" s="107"/>
      <c r="J816" s="107"/>
      <c r="K816" s="107"/>
      <c r="L816" s="107"/>
      <c r="M816" s="257"/>
      <c r="N816" s="107"/>
      <c r="O816" s="107"/>
      <c r="P816" s="107"/>
      <c r="Q816" s="107"/>
      <c r="V816" s="107"/>
      <c r="W816" s="107"/>
      <c r="X816" s="107"/>
    </row>
    <row r="817" spans="3:24" ht="12" customHeight="1" x14ac:dyDescent="0.3">
      <c r="C817" s="109"/>
      <c r="D817" s="110"/>
      <c r="E817" s="107"/>
      <c r="F817" s="107"/>
      <c r="G817" s="107"/>
      <c r="H817" s="107"/>
      <c r="J817" s="107"/>
      <c r="K817" s="107"/>
      <c r="L817" s="107"/>
      <c r="M817" s="257"/>
      <c r="N817" s="107"/>
      <c r="O817" s="107"/>
      <c r="P817" s="107"/>
      <c r="Q817" s="107"/>
      <c r="V817" s="107"/>
      <c r="W817" s="107"/>
      <c r="X817" s="107"/>
    </row>
    <row r="818" spans="3:24" ht="12" customHeight="1" x14ac:dyDescent="0.3">
      <c r="C818" s="109"/>
      <c r="D818" s="110"/>
      <c r="E818" s="107"/>
      <c r="F818" s="107"/>
      <c r="G818" s="107"/>
      <c r="H818" s="107"/>
      <c r="J818" s="107"/>
      <c r="K818" s="107"/>
      <c r="L818" s="107"/>
      <c r="M818" s="257"/>
      <c r="N818" s="107"/>
      <c r="O818" s="107"/>
      <c r="P818" s="107"/>
      <c r="Q818" s="107"/>
      <c r="V818" s="107"/>
      <c r="W818" s="107"/>
      <c r="X818" s="107"/>
    </row>
    <row r="819" spans="3:24" ht="12" customHeight="1" x14ac:dyDescent="0.3">
      <c r="C819" s="109"/>
      <c r="D819" s="110"/>
      <c r="E819" s="107"/>
      <c r="F819" s="107"/>
      <c r="G819" s="107"/>
      <c r="H819" s="107"/>
      <c r="J819" s="107"/>
      <c r="K819" s="107"/>
      <c r="L819" s="107"/>
      <c r="M819" s="257"/>
      <c r="N819" s="107"/>
      <c r="O819" s="107"/>
      <c r="P819" s="107"/>
      <c r="Q819" s="107"/>
      <c r="V819" s="107"/>
      <c r="W819" s="107"/>
      <c r="X819" s="107"/>
    </row>
    <row r="820" spans="3:24" ht="12" customHeight="1" x14ac:dyDescent="0.3">
      <c r="C820" s="109"/>
      <c r="D820" s="110"/>
      <c r="E820" s="107"/>
      <c r="F820" s="107"/>
      <c r="G820" s="107"/>
      <c r="H820" s="107"/>
      <c r="J820" s="107"/>
      <c r="K820" s="107"/>
      <c r="L820" s="107"/>
      <c r="M820" s="257"/>
      <c r="N820" s="107"/>
      <c r="O820" s="107"/>
      <c r="P820" s="107"/>
      <c r="Q820" s="107"/>
      <c r="V820" s="107"/>
      <c r="W820" s="107"/>
      <c r="X820" s="107"/>
    </row>
    <row r="821" spans="3:24" ht="12" customHeight="1" x14ac:dyDescent="0.3">
      <c r="C821" s="109"/>
      <c r="D821" s="110"/>
      <c r="E821" s="107"/>
      <c r="F821" s="107"/>
      <c r="G821" s="107"/>
      <c r="H821" s="107"/>
      <c r="J821" s="107"/>
      <c r="K821" s="107"/>
      <c r="L821" s="107"/>
      <c r="M821" s="257"/>
      <c r="N821" s="107"/>
      <c r="O821" s="107"/>
      <c r="P821" s="107"/>
      <c r="Q821" s="107"/>
      <c r="V821" s="107"/>
      <c r="W821" s="107"/>
      <c r="X821" s="107"/>
    </row>
    <row r="822" spans="3:24" ht="12" customHeight="1" x14ac:dyDescent="0.3">
      <c r="C822" s="109"/>
      <c r="D822" s="110"/>
      <c r="E822" s="107"/>
      <c r="F822" s="107"/>
      <c r="G822" s="107"/>
      <c r="H822" s="107"/>
      <c r="J822" s="107"/>
      <c r="K822" s="107"/>
      <c r="L822" s="107"/>
      <c r="M822" s="257"/>
      <c r="N822" s="107"/>
      <c r="O822" s="107"/>
      <c r="P822" s="107"/>
      <c r="Q822" s="107"/>
      <c r="V822" s="107"/>
      <c r="W822" s="107"/>
      <c r="X822" s="107"/>
    </row>
    <row r="823" spans="3:24" ht="12" customHeight="1" x14ac:dyDescent="0.3">
      <c r="C823" s="109"/>
      <c r="D823" s="110"/>
      <c r="E823" s="107"/>
      <c r="F823" s="107"/>
      <c r="G823" s="107"/>
      <c r="H823" s="107"/>
      <c r="J823" s="107"/>
      <c r="K823" s="107"/>
      <c r="L823" s="107"/>
      <c r="M823" s="257"/>
      <c r="N823" s="107"/>
      <c r="O823" s="107"/>
      <c r="P823" s="107"/>
      <c r="Q823" s="107"/>
      <c r="V823" s="107"/>
      <c r="W823" s="107"/>
      <c r="X823" s="107"/>
    </row>
    <row r="824" spans="3:24" ht="12" customHeight="1" x14ac:dyDescent="0.3">
      <c r="C824" s="109"/>
      <c r="D824" s="110"/>
      <c r="E824" s="107"/>
      <c r="F824" s="107"/>
      <c r="G824" s="107"/>
      <c r="H824" s="107"/>
      <c r="J824" s="107"/>
      <c r="K824" s="107"/>
      <c r="L824" s="107"/>
      <c r="M824" s="257"/>
      <c r="N824" s="107"/>
      <c r="O824" s="107"/>
      <c r="P824" s="107"/>
      <c r="Q824" s="107"/>
      <c r="V824" s="107"/>
      <c r="W824" s="107"/>
      <c r="X824" s="107"/>
    </row>
    <row r="825" spans="3:24" ht="12" customHeight="1" x14ac:dyDescent="0.3">
      <c r="C825" s="109"/>
      <c r="D825" s="110"/>
      <c r="E825" s="107"/>
      <c r="F825" s="107"/>
      <c r="G825" s="107"/>
      <c r="H825" s="107"/>
      <c r="J825" s="107"/>
      <c r="K825" s="107"/>
      <c r="L825" s="107"/>
      <c r="M825" s="257"/>
      <c r="N825" s="107"/>
      <c r="O825" s="107"/>
      <c r="P825" s="107"/>
      <c r="Q825" s="107"/>
      <c r="V825" s="107"/>
      <c r="W825" s="107"/>
      <c r="X825" s="107"/>
    </row>
    <row r="826" spans="3:24" ht="12" customHeight="1" x14ac:dyDescent="0.3">
      <c r="C826" s="109"/>
      <c r="D826" s="110"/>
      <c r="E826" s="107"/>
      <c r="F826" s="107"/>
      <c r="G826" s="107"/>
      <c r="H826" s="107"/>
      <c r="J826" s="107"/>
      <c r="K826" s="107"/>
      <c r="L826" s="107"/>
      <c r="M826" s="257"/>
      <c r="N826" s="107"/>
      <c r="O826" s="107"/>
      <c r="P826" s="107"/>
      <c r="Q826" s="107"/>
      <c r="V826" s="107"/>
      <c r="W826" s="107"/>
      <c r="X826" s="107"/>
    </row>
    <row r="827" spans="3:24" ht="12" customHeight="1" x14ac:dyDescent="0.3">
      <c r="C827" s="109"/>
      <c r="D827" s="110"/>
      <c r="E827" s="107"/>
      <c r="F827" s="107"/>
      <c r="G827" s="107"/>
      <c r="H827" s="107"/>
      <c r="J827" s="107"/>
      <c r="K827" s="107"/>
      <c r="L827" s="107"/>
      <c r="M827" s="257"/>
      <c r="N827" s="107"/>
      <c r="O827" s="107"/>
      <c r="P827" s="107"/>
      <c r="Q827" s="107"/>
      <c r="V827" s="107"/>
      <c r="W827" s="107"/>
      <c r="X827" s="107"/>
    </row>
    <row r="828" spans="3:24" ht="12" customHeight="1" x14ac:dyDescent="0.3">
      <c r="C828" s="109"/>
      <c r="D828" s="110"/>
      <c r="E828" s="107"/>
      <c r="F828" s="107"/>
      <c r="G828" s="107"/>
      <c r="H828" s="107"/>
      <c r="J828" s="107"/>
      <c r="K828" s="107"/>
      <c r="L828" s="107"/>
      <c r="M828" s="257"/>
      <c r="N828" s="107"/>
      <c r="O828" s="107"/>
      <c r="P828" s="107"/>
      <c r="Q828" s="107"/>
      <c r="V828" s="107"/>
      <c r="W828" s="107"/>
      <c r="X828" s="107"/>
    </row>
    <row r="829" spans="3:24" ht="12" customHeight="1" x14ac:dyDescent="0.3">
      <c r="C829" s="109"/>
      <c r="D829" s="110"/>
      <c r="E829" s="107"/>
      <c r="F829" s="107"/>
      <c r="G829" s="107"/>
      <c r="H829" s="107"/>
      <c r="J829" s="107"/>
      <c r="K829" s="107"/>
      <c r="L829" s="107"/>
      <c r="M829" s="257"/>
      <c r="N829" s="107"/>
      <c r="O829" s="107"/>
      <c r="P829" s="107"/>
      <c r="Q829" s="107"/>
      <c r="V829" s="107"/>
      <c r="W829" s="107"/>
      <c r="X829" s="107"/>
    </row>
    <row r="830" spans="3:24" ht="12" customHeight="1" x14ac:dyDescent="0.3">
      <c r="C830" s="109"/>
      <c r="D830" s="110"/>
      <c r="E830" s="107"/>
      <c r="F830" s="107"/>
      <c r="G830" s="107"/>
      <c r="H830" s="107"/>
      <c r="J830" s="107"/>
      <c r="K830" s="107"/>
      <c r="L830" s="107"/>
      <c r="M830" s="257"/>
      <c r="N830" s="107"/>
      <c r="O830" s="107"/>
      <c r="P830" s="107"/>
      <c r="Q830" s="107"/>
      <c r="V830" s="107"/>
      <c r="W830" s="107"/>
      <c r="X830" s="107"/>
    </row>
    <row r="831" spans="3:24" ht="12" customHeight="1" x14ac:dyDescent="0.3">
      <c r="C831" s="109"/>
      <c r="D831" s="110"/>
      <c r="E831" s="107"/>
      <c r="F831" s="107"/>
      <c r="G831" s="107"/>
      <c r="H831" s="107"/>
      <c r="J831" s="107"/>
      <c r="K831" s="107"/>
      <c r="L831" s="107"/>
      <c r="M831" s="257"/>
      <c r="N831" s="107"/>
      <c r="O831" s="107"/>
      <c r="P831" s="107"/>
      <c r="Q831" s="107"/>
      <c r="V831" s="107"/>
      <c r="W831" s="107"/>
      <c r="X831" s="107"/>
    </row>
    <row r="832" spans="3:24" ht="12" customHeight="1" x14ac:dyDescent="0.3">
      <c r="C832" s="109"/>
      <c r="D832" s="110"/>
      <c r="E832" s="107"/>
      <c r="F832" s="107"/>
      <c r="G832" s="107"/>
      <c r="H832" s="107"/>
      <c r="J832" s="107"/>
      <c r="K832" s="107"/>
      <c r="L832" s="107"/>
      <c r="M832" s="257"/>
      <c r="N832" s="107"/>
      <c r="O832" s="107"/>
      <c r="P832" s="107"/>
      <c r="Q832" s="107"/>
      <c r="V832" s="107"/>
      <c r="W832" s="107"/>
      <c r="X832" s="107"/>
    </row>
    <row r="833" spans="3:24" ht="12" customHeight="1" x14ac:dyDescent="0.3">
      <c r="C833" s="109"/>
      <c r="D833" s="110"/>
      <c r="E833" s="107"/>
      <c r="F833" s="107"/>
      <c r="G833" s="107"/>
      <c r="H833" s="107"/>
      <c r="J833" s="107"/>
      <c r="K833" s="107"/>
      <c r="L833" s="107"/>
      <c r="M833" s="257"/>
      <c r="N833" s="107"/>
      <c r="O833" s="107"/>
      <c r="P833" s="107"/>
      <c r="Q833" s="107"/>
      <c r="V833" s="107"/>
      <c r="W833" s="107"/>
      <c r="X833" s="107"/>
    </row>
    <row r="834" spans="3:24" ht="12" customHeight="1" x14ac:dyDescent="0.3">
      <c r="C834" s="109"/>
      <c r="D834" s="110"/>
      <c r="E834" s="107"/>
      <c r="F834" s="107"/>
      <c r="G834" s="107"/>
      <c r="H834" s="107"/>
      <c r="J834" s="107"/>
      <c r="K834" s="107"/>
      <c r="L834" s="107"/>
      <c r="M834" s="257"/>
      <c r="N834" s="107"/>
      <c r="O834" s="107"/>
      <c r="P834" s="107"/>
      <c r="Q834" s="107"/>
      <c r="V834" s="107"/>
      <c r="W834" s="107"/>
      <c r="X834" s="107"/>
    </row>
    <row r="835" spans="3:24" ht="12" customHeight="1" x14ac:dyDescent="0.3">
      <c r="C835" s="109"/>
      <c r="D835" s="110"/>
      <c r="E835" s="107"/>
      <c r="F835" s="107"/>
      <c r="G835" s="107"/>
      <c r="H835" s="107"/>
      <c r="J835" s="107"/>
      <c r="K835" s="107"/>
      <c r="L835" s="107"/>
      <c r="M835" s="257"/>
      <c r="N835" s="107"/>
      <c r="O835" s="107"/>
      <c r="P835" s="107"/>
      <c r="Q835" s="107"/>
      <c r="V835" s="107"/>
      <c r="W835" s="107"/>
      <c r="X835" s="107"/>
    </row>
    <row r="836" spans="3:24" ht="12" customHeight="1" x14ac:dyDescent="0.3">
      <c r="C836" s="109"/>
      <c r="D836" s="110"/>
      <c r="E836" s="107"/>
      <c r="F836" s="107"/>
      <c r="G836" s="107"/>
      <c r="H836" s="107"/>
      <c r="J836" s="107"/>
      <c r="K836" s="107"/>
      <c r="L836" s="107"/>
      <c r="M836" s="257"/>
      <c r="N836" s="107"/>
      <c r="O836" s="107"/>
      <c r="P836" s="107"/>
      <c r="Q836" s="107"/>
      <c r="V836" s="107"/>
      <c r="W836" s="107"/>
      <c r="X836" s="107"/>
    </row>
    <row r="837" spans="3:24" ht="12" customHeight="1" x14ac:dyDescent="0.3">
      <c r="C837" s="109"/>
      <c r="D837" s="110"/>
      <c r="E837" s="107"/>
      <c r="F837" s="107"/>
      <c r="G837" s="107"/>
      <c r="H837" s="107"/>
      <c r="J837" s="107"/>
      <c r="K837" s="107"/>
      <c r="L837" s="107"/>
      <c r="M837" s="257"/>
      <c r="N837" s="107"/>
      <c r="O837" s="107"/>
      <c r="P837" s="107"/>
      <c r="Q837" s="107"/>
      <c r="V837" s="107"/>
      <c r="W837" s="107"/>
      <c r="X837" s="107"/>
    </row>
    <row r="838" spans="3:24" ht="12" customHeight="1" x14ac:dyDescent="0.3">
      <c r="C838" s="109"/>
      <c r="D838" s="110"/>
      <c r="E838" s="107"/>
      <c r="F838" s="107"/>
      <c r="G838" s="107"/>
      <c r="H838" s="107"/>
      <c r="J838" s="107"/>
      <c r="K838" s="107"/>
      <c r="L838" s="107"/>
      <c r="M838" s="257"/>
      <c r="N838" s="107"/>
      <c r="O838" s="107"/>
      <c r="P838" s="107"/>
      <c r="Q838" s="107"/>
      <c r="V838" s="107"/>
      <c r="W838" s="107"/>
      <c r="X838" s="107"/>
    </row>
    <row r="839" spans="3:24" ht="12" customHeight="1" x14ac:dyDescent="0.3">
      <c r="C839" s="109"/>
      <c r="D839" s="110"/>
      <c r="E839" s="107"/>
      <c r="F839" s="107"/>
      <c r="G839" s="107"/>
      <c r="H839" s="107"/>
      <c r="J839" s="107"/>
      <c r="K839" s="107"/>
      <c r="L839" s="107"/>
      <c r="M839" s="257"/>
      <c r="N839" s="107"/>
      <c r="O839" s="107"/>
      <c r="P839" s="107"/>
      <c r="Q839" s="107"/>
      <c r="V839" s="107"/>
      <c r="W839" s="107"/>
      <c r="X839" s="107"/>
    </row>
    <row r="840" spans="3:24" ht="12" customHeight="1" x14ac:dyDescent="0.3">
      <c r="C840" s="109"/>
      <c r="D840" s="110"/>
      <c r="E840" s="107"/>
      <c r="F840" s="107"/>
      <c r="G840" s="107"/>
      <c r="H840" s="107"/>
      <c r="J840" s="107"/>
      <c r="K840" s="107"/>
      <c r="L840" s="107"/>
      <c r="M840" s="257"/>
      <c r="N840" s="107"/>
      <c r="O840" s="107"/>
      <c r="P840" s="107"/>
      <c r="Q840" s="107"/>
      <c r="V840" s="107"/>
      <c r="W840" s="107"/>
      <c r="X840" s="107"/>
    </row>
    <row r="841" spans="3:24" ht="12" customHeight="1" x14ac:dyDescent="0.3">
      <c r="C841" s="109"/>
      <c r="D841" s="110"/>
      <c r="E841" s="107"/>
      <c r="F841" s="107"/>
      <c r="G841" s="107"/>
      <c r="H841" s="107"/>
      <c r="J841" s="107"/>
      <c r="K841" s="107"/>
      <c r="L841" s="107"/>
      <c r="M841" s="257"/>
      <c r="N841" s="107"/>
      <c r="O841" s="107"/>
      <c r="P841" s="107"/>
      <c r="Q841" s="107"/>
      <c r="V841" s="107"/>
      <c r="W841" s="107"/>
      <c r="X841" s="107"/>
    </row>
    <row r="842" spans="3:24" ht="12" customHeight="1" x14ac:dyDescent="0.3">
      <c r="C842" s="109"/>
      <c r="D842" s="110"/>
      <c r="E842" s="107"/>
      <c r="F842" s="107"/>
      <c r="G842" s="107"/>
      <c r="H842" s="107"/>
      <c r="J842" s="107"/>
      <c r="K842" s="107"/>
      <c r="L842" s="107"/>
      <c r="M842" s="257"/>
      <c r="N842" s="107"/>
      <c r="O842" s="107"/>
      <c r="P842" s="107"/>
      <c r="Q842" s="107"/>
      <c r="V842" s="107"/>
      <c r="W842" s="107"/>
      <c r="X842" s="107"/>
    </row>
    <row r="843" spans="3:24" ht="12" customHeight="1" x14ac:dyDescent="0.3">
      <c r="C843" s="109"/>
      <c r="D843" s="110"/>
      <c r="E843" s="107"/>
      <c r="F843" s="107"/>
      <c r="G843" s="107"/>
      <c r="H843" s="107"/>
      <c r="J843" s="107"/>
      <c r="K843" s="107"/>
      <c r="L843" s="107"/>
      <c r="M843" s="257"/>
      <c r="N843" s="107"/>
      <c r="O843" s="107"/>
      <c r="P843" s="107"/>
      <c r="Q843" s="107"/>
      <c r="V843" s="107"/>
      <c r="W843" s="107"/>
      <c r="X843" s="107"/>
    </row>
    <row r="844" spans="3:24" ht="12" customHeight="1" x14ac:dyDescent="0.3">
      <c r="C844" s="109"/>
      <c r="D844" s="110"/>
      <c r="E844" s="107"/>
      <c r="F844" s="107"/>
      <c r="G844" s="107"/>
      <c r="H844" s="107"/>
      <c r="J844" s="107"/>
      <c r="K844" s="107"/>
      <c r="L844" s="107"/>
      <c r="M844" s="257"/>
      <c r="N844" s="107"/>
      <c r="O844" s="107"/>
      <c r="P844" s="107"/>
      <c r="Q844" s="107"/>
      <c r="V844" s="107"/>
      <c r="W844" s="107"/>
      <c r="X844" s="107"/>
    </row>
    <row r="845" spans="3:24" ht="12" customHeight="1" x14ac:dyDescent="0.3">
      <c r="C845" s="109"/>
      <c r="D845" s="110"/>
      <c r="E845" s="107"/>
      <c r="F845" s="107"/>
      <c r="G845" s="107"/>
      <c r="H845" s="107"/>
      <c r="J845" s="107"/>
      <c r="K845" s="107"/>
      <c r="L845" s="107"/>
      <c r="M845" s="257"/>
      <c r="N845" s="107"/>
      <c r="O845" s="107"/>
      <c r="P845" s="107"/>
      <c r="Q845" s="107"/>
      <c r="V845" s="107"/>
      <c r="W845" s="107"/>
      <c r="X845" s="107"/>
    </row>
    <row r="846" spans="3:24" ht="12" customHeight="1" x14ac:dyDescent="0.3">
      <c r="C846" s="109"/>
      <c r="D846" s="110"/>
      <c r="E846" s="107"/>
      <c r="F846" s="107"/>
      <c r="G846" s="107"/>
      <c r="H846" s="107"/>
      <c r="J846" s="107"/>
      <c r="K846" s="107"/>
      <c r="L846" s="107"/>
      <c r="M846" s="257"/>
      <c r="N846" s="107"/>
      <c r="O846" s="107"/>
      <c r="P846" s="107"/>
      <c r="Q846" s="107"/>
      <c r="V846" s="107"/>
      <c r="W846" s="107"/>
      <c r="X846" s="107"/>
    </row>
    <row r="847" spans="3:24" ht="12" customHeight="1" x14ac:dyDescent="0.3">
      <c r="C847" s="109"/>
      <c r="D847" s="110"/>
      <c r="E847" s="107"/>
      <c r="F847" s="107"/>
      <c r="G847" s="107"/>
      <c r="H847" s="107"/>
      <c r="J847" s="107"/>
      <c r="K847" s="107"/>
      <c r="L847" s="107"/>
      <c r="M847" s="257"/>
      <c r="N847" s="107"/>
      <c r="O847" s="107"/>
      <c r="P847" s="107"/>
      <c r="Q847" s="107"/>
      <c r="V847" s="107"/>
      <c r="W847" s="107"/>
      <c r="X847" s="107"/>
    </row>
    <row r="848" spans="3:24" ht="12" customHeight="1" x14ac:dyDescent="0.3">
      <c r="C848" s="109"/>
      <c r="D848" s="110"/>
      <c r="E848" s="107"/>
      <c r="F848" s="107"/>
      <c r="G848" s="107"/>
      <c r="H848" s="107"/>
      <c r="J848" s="107"/>
      <c r="K848" s="107"/>
      <c r="L848" s="107"/>
      <c r="M848" s="257"/>
      <c r="N848" s="107"/>
      <c r="O848" s="107"/>
      <c r="P848" s="107"/>
      <c r="Q848" s="107"/>
      <c r="V848" s="107"/>
      <c r="W848" s="107"/>
      <c r="X848" s="107"/>
    </row>
    <row r="849" spans="3:24" ht="12" customHeight="1" x14ac:dyDescent="0.3">
      <c r="C849" s="109"/>
      <c r="D849" s="110"/>
      <c r="E849" s="107"/>
      <c r="F849" s="107"/>
      <c r="G849" s="107"/>
      <c r="H849" s="107"/>
      <c r="J849" s="107"/>
      <c r="K849" s="107"/>
      <c r="L849" s="107"/>
      <c r="M849" s="257"/>
      <c r="N849" s="107"/>
      <c r="O849" s="107"/>
      <c r="P849" s="107"/>
      <c r="Q849" s="107"/>
      <c r="V849" s="107"/>
      <c r="W849" s="107"/>
      <c r="X849" s="107"/>
    </row>
    <row r="850" spans="3:24" ht="12" customHeight="1" x14ac:dyDescent="0.3">
      <c r="C850" s="109"/>
      <c r="D850" s="110"/>
      <c r="E850" s="107"/>
      <c r="F850" s="107"/>
      <c r="G850" s="107"/>
      <c r="H850" s="107"/>
      <c r="J850" s="107"/>
      <c r="K850" s="107"/>
      <c r="L850" s="107"/>
      <c r="M850" s="257"/>
      <c r="N850" s="107"/>
      <c r="O850" s="107"/>
      <c r="P850" s="107"/>
      <c r="Q850" s="107"/>
      <c r="V850" s="107"/>
      <c r="W850" s="107"/>
      <c r="X850" s="107"/>
    </row>
    <row r="851" spans="3:24" ht="12" customHeight="1" x14ac:dyDescent="0.3">
      <c r="C851" s="109"/>
      <c r="D851" s="110"/>
      <c r="E851" s="107"/>
      <c r="F851" s="107"/>
      <c r="G851" s="107"/>
      <c r="H851" s="107"/>
      <c r="J851" s="107"/>
      <c r="K851" s="107"/>
      <c r="L851" s="107"/>
      <c r="M851" s="257"/>
      <c r="N851" s="107"/>
      <c r="O851" s="107"/>
      <c r="P851" s="107"/>
      <c r="Q851" s="107"/>
      <c r="V851" s="107"/>
      <c r="W851" s="107"/>
      <c r="X851" s="107"/>
    </row>
    <row r="852" spans="3:24" ht="12" customHeight="1" x14ac:dyDescent="0.3">
      <c r="C852" s="109"/>
      <c r="D852" s="110"/>
      <c r="E852" s="107"/>
      <c r="F852" s="107"/>
      <c r="G852" s="107"/>
      <c r="H852" s="107"/>
      <c r="J852" s="107"/>
      <c r="K852" s="107"/>
      <c r="L852" s="107"/>
      <c r="M852" s="257"/>
      <c r="N852" s="107"/>
      <c r="O852" s="107"/>
      <c r="P852" s="107"/>
      <c r="Q852" s="107"/>
      <c r="V852" s="107"/>
      <c r="W852" s="107"/>
      <c r="X852" s="107"/>
    </row>
    <row r="853" spans="3:24" ht="12" customHeight="1" x14ac:dyDescent="0.3">
      <c r="C853" s="109"/>
      <c r="D853" s="110"/>
      <c r="E853" s="107"/>
      <c r="F853" s="107"/>
      <c r="G853" s="107"/>
      <c r="H853" s="107"/>
      <c r="J853" s="107"/>
      <c r="K853" s="107"/>
      <c r="L853" s="107"/>
      <c r="M853" s="257"/>
      <c r="N853" s="107"/>
      <c r="O853" s="107"/>
      <c r="P853" s="107"/>
      <c r="Q853" s="107"/>
      <c r="V853" s="107"/>
      <c r="W853" s="107"/>
      <c r="X853" s="107"/>
    </row>
    <row r="854" spans="3:24" ht="12" customHeight="1" x14ac:dyDescent="0.3">
      <c r="C854" s="109"/>
      <c r="D854" s="110"/>
      <c r="E854" s="107"/>
      <c r="F854" s="107"/>
      <c r="G854" s="107"/>
      <c r="H854" s="107"/>
      <c r="J854" s="107"/>
      <c r="K854" s="107"/>
      <c r="L854" s="107"/>
      <c r="M854" s="257"/>
      <c r="N854" s="107"/>
      <c r="O854" s="107"/>
      <c r="P854" s="107"/>
      <c r="Q854" s="107"/>
      <c r="V854" s="107"/>
      <c r="W854" s="107"/>
      <c r="X854" s="107"/>
    </row>
    <row r="855" spans="3:24" ht="12" customHeight="1" x14ac:dyDescent="0.3">
      <c r="C855" s="109"/>
      <c r="D855" s="110"/>
      <c r="E855" s="107"/>
      <c r="F855" s="107"/>
      <c r="G855" s="107"/>
      <c r="H855" s="107"/>
      <c r="J855" s="107"/>
      <c r="K855" s="107"/>
      <c r="L855" s="107"/>
      <c r="M855" s="257"/>
      <c r="N855" s="107"/>
      <c r="O855" s="107"/>
      <c r="P855" s="107"/>
      <c r="Q855" s="107"/>
      <c r="V855" s="107"/>
      <c r="W855" s="107"/>
      <c r="X855" s="107"/>
    </row>
    <row r="856" spans="3:24" ht="12" customHeight="1" x14ac:dyDescent="0.3">
      <c r="C856" s="109"/>
      <c r="D856" s="110"/>
      <c r="E856" s="107"/>
      <c r="F856" s="107"/>
      <c r="G856" s="107"/>
      <c r="H856" s="107"/>
      <c r="J856" s="107"/>
      <c r="K856" s="107"/>
      <c r="L856" s="107"/>
      <c r="M856" s="257"/>
      <c r="N856" s="107"/>
      <c r="O856" s="107"/>
      <c r="P856" s="107"/>
      <c r="Q856" s="107"/>
      <c r="V856" s="107"/>
      <c r="W856" s="107"/>
      <c r="X856" s="107"/>
    </row>
    <row r="857" spans="3:24" ht="12" customHeight="1" x14ac:dyDescent="0.3">
      <c r="C857" s="109"/>
      <c r="D857" s="110"/>
      <c r="E857" s="107"/>
      <c r="F857" s="107"/>
      <c r="G857" s="107"/>
      <c r="H857" s="107"/>
      <c r="J857" s="107"/>
      <c r="K857" s="107"/>
      <c r="L857" s="107"/>
      <c r="M857" s="257"/>
      <c r="N857" s="107"/>
      <c r="O857" s="107"/>
      <c r="P857" s="107"/>
      <c r="Q857" s="107"/>
      <c r="V857" s="107"/>
      <c r="W857" s="107"/>
      <c r="X857" s="107"/>
    </row>
    <row r="858" spans="3:24" ht="12" customHeight="1" x14ac:dyDescent="0.3">
      <c r="C858" s="109"/>
      <c r="D858" s="110"/>
      <c r="E858" s="107"/>
      <c r="F858" s="107"/>
      <c r="G858" s="107"/>
      <c r="H858" s="107"/>
      <c r="J858" s="107"/>
      <c r="K858" s="107"/>
      <c r="L858" s="107"/>
      <c r="M858" s="257"/>
      <c r="N858" s="107"/>
      <c r="O858" s="107"/>
      <c r="P858" s="107"/>
      <c r="Q858" s="107"/>
      <c r="V858" s="107"/>
      <c r="W858" s="107"/>
      <c r="X858" s="107"/>
    </row>
    <row r="859" spans="3:24" ht="12" customHeight="1" x14ac:dyDescent="0.3">
      <c r="C859" s="109"/>
      <c r="D859" s="110"/>
      <c r="E859" s="107"/>
      <c r="F859" s="107"/>
      <c r="G859" s="107"/>
      <c r="H859" s="107"/>
      <c r="J859" s="107"/>
      <c r="K859" s="107"/>
      <c r="L859" s="107"/>
      <c r="M859" s="257"/>
      <c r="N859" s="107"/>
      <c r="O859" s="107"/>
      <c r="P859" s="107"/>
      <c r="Q859" s="107"/>
      <c r="V859" s="107"/>
      <c r="W859" s="107"/>
      <c r="X859" s="107"/>
    </row>
    <row r="860" spans="3:24" ht="12" customHeight="1" x14ac:dyDescent="0.3">
      <c r="C860" s="109"/>
      <c r="D860" s="110"/>
      <c r="E860" s="107"/>
      <c r="F860" s="107"/>
      <c r="G860" s="107"/>
      <c r="H860" s="107"/>
      <c r="J860" s="107"/>
      <c r="K860" s="107"/>
      <c r="L860" s="107"/>
      <c r="M860" s="257"/>
      <c r="N860" s="107"/>
      <c r="O860" s="107"/>
      <c r="P860" s="107"/>
      <c r="Q860" s="107"/>
      <c r="V860" s="107"/>
      <c r="W860" s="107"/>
      <c r="X860" s="107"/>
    </row>
    <row r="861" spans="3:24" ht="12" customHeight="1" x14ac:dyDescent="0.3">
      <c r="C861" s="109"/>
      <c r="D861" s="110"/>
      <c r="E861" s="107"/>
      <c r="F861" s="107"/>
      <c r="G861" s="107"/>
      <c r="H861" s="107"/>
      <c r="J861" s="107"/>
      <c r="K861" s="107"/>
      <c r="L861" s="107"/>
      <c r="M861" s="257"/>
      <c r="N861" s="107"/>
      <c r="O861" s="107"/>
      <c r="P861" s="107"/>
      <c r="Q861" s="107"/>
      <c r="V861" s="107"/>
      <c r="W861" s="107"/>
      <c r="X861" s="107"/>
    </row>
    <row r="862" spans="3:24" ht="12" customHeight="1" x14ac:dyDescent="0.3">
      <c r="C862" s="109"/>
      <c r="D862" s="110"/>
      <c r="E862" s="107"/>
      <c r="F862" s="107"/>
      <c r="G862" s="107"/>
      <c r="H862" s="107"/>
      <c r="J862" s="107"/>
      <c r="K862" s="107"/>
      <c r="L862" s="107"/>
      <c r="M862" s="257"/>
      <c r="N862" s="107"/>
      <c r="O862" s="107"/>
      <c r="P862" s="107"/>
      <c r="Q862" s="107"/>
      <c r="V862" s="107"/>
      <c r="W862" s="107"/>
      <c r="X862" s="107"/>
    </row>
    <row r="863" spans="3:24" ht="12" customHeight="1" x14ac:dyDescent="0.3">
      <c r="C863" s="109"/>
      <c r="D863" s="110"/>
      <c r="E863" s="107"/>
      <c r="F863" s="107"/>
      <c r="G863" s="107"/>
      <c r="H863" s="107"/>
      <c r="J863" s="107"/>
      <c r="K863" s="107"/>
      <c r="L863" s="107"/>
      <c r="M863" s="257"/>
      <c r="N863" s="107"/>
      <c r="O863" s="107"/>
      <c r="P863" s="107"/>
      <c r="Q863" s="107"/>
      <c r="V863" s="107"/>
      <c r="W863" s="107"/>
      <c r="X863" s="107"/>
    </row>
    <row r="864" spans="3:24" ht="12" customHeight="1" x14ac:dyDescent="0.3">
      <c r="C864" s="109"/>
      <c r="D864" s="110"/>
      <c r="E864" s="107"/>
      <c r="F864" s="107"/>
      <c r="G864" s="107"/>
      <c r="H864" s="107"/>
      <c r="J864" s="107"/>
      <c r="K864" s="107"/>
      <c r="L864" s="107"/>
      <c r="M864" s="257"/>
      <c r="N864" s="107"/>
      <c r="O864" s="107"/>
      <c r="P864" s="107"/>
      <c r="Q864" s="107"/>
      <c r="V864" s="107"/>
      <c r="W864" s="107"/>
      <c r="X864" s="107"/>
    </row>
    <row r="865" spans="3:24" ht="12" customHeight="1" x14ac:dyDescent="0.3">
      <c r="C865" s="109"/>
      <c r="D865" s="110"/>
      <c r="E865" s="107"/>
      <c r="F865" s="107"/>
      <c r="G865" s="107"/>
      <c r="H865" s="107"/>
      <c r="J865" s="107"/>
      <c r="K865" s="107"/>
      <c r="L865" s="107"/>
      <c r="M865" s="257"/>
      <c r="N865" s="107"/>
      <c r="O865" s="107"/>
      <c r="P865" s="107"/>
      <c r="Q865" s="107"/>
      <c r="V865" s="107"/>
      <c r="W865" s="107"/>
      <c r="X865" s="107"/>
    </row>
    <row r="866" spans="3:24" ht="12" customHeight="1" x14ac:dyDescent="0.3">
      <c r="C866" s="109"/>
      <c r="D866" s="110"/>
      <c r="E866" s="107"/>
      <c r="F866" s="107"/>
      <c r="G866" s="107"/>
      <c r="H866" s="107"/>
      <c r="J866" s="107"/>
      <c r="K866" s="107"/>
      <c r="L866" s="107"/>
      <c r="M866" s="257"/>
      <c r="N866" s="107"/>
      <c r="O866" s="107"/>
      <c r="P866" s="107"/>
      <c r="Q866" s="107"/>
      <c r="V866" s="107"/>
      <c r="W866" s="107"/>
      <c r="X866" s="107"/>
    </row>
    <row r="867" spans="3:24" ht="12" customHeight="1" x14ac:dyDescent="0.3">
      <c r="C867" s="109"/>
      <c r="D867" s="110"/>
      <c r="E867" s="107"/>
      <c r="F867" s="107"/>
      <c r="G867" s="107"/>
      <c r="H867" s="107"/>
      <c r="J867" s="107"/>
      <c r="K867" s="107"/>
      <c r="L867" s="107"/>
      <c r="M867" s="257"/>
      <c r="N867" s="107"/>
      <c r="O867" s="107"/>
      <c r="P867" s="107"/>
      <c r="Q867" s="107"/>
      <c r="V867" s="107"/>
      <c r="W867" s="107"/>
      <c r="X867" s="107"/>
    </row>
    <row r="868" spans="3:24" ht="12" customHeight="1" x14ac:dyDescent="0.3">
      <c r="C868" s="109"/>
      <c r="D868" s="110"/>
      <c r="E868" s="107"/>
      <c r="F868" s="107"/>
      <c r="G868" s="107"/>
      <c r="H868" s="107"/>
      <c r="J868" s="107"/>
      <c r="K868" s="107"/>
      <c r="L868" s="107"/>
      <c r="M868" s="257"/>
      <c r="N868" s="107"/>
      <c r="O868" s="107"/>
      <c r="P868" s="107"/>
      <c r="Q868" s="107"/>
      <c r="V868" s="107"/>
      <c r="W868" s="107"/>
      <c r="X868" s="107"/>
    </row>
    <row r="869" spans="3:24" ht="12" customHeight="1" x14ac:dyDescent="0.3">
      <c r="C869" s="109"/>
      <c r="D869" s="110"/>
      <c r="E869" s="107"/>
      <c r="F869" s="107"/>
      <c r="G869" s="107"/>
      <c r="H869" s="107"/>
      <c r="J869" s="107"/>
      <c r="K869" s="107"/>
      <c r="L869" s="107"/>
      <c r="M869" s="257"/>
      <c r="N869" s="107"/>
      <c r="O869" s="107"/>
      <c r="P869" s="107"/>
      <c r="Q869" s="107"/>
      <c r="V869" s="107"/>
      <c r="W869" s="107"/>
      <c r="X869" s="107"/>
    </row>
    <row r="870" spans="3:24" ht="12" customHeight="1" x14ac:dyDescent="0.3">
      <c r="C870" s="109"/>
      <c r="D870" s="110"/>
      <c r="E870" s="107"/>
      <c r="F870" s="107"/>
      <c r="G870" s="107"/>
      <c r="H870" s="107"/>
      <c r="J870" s="107"/>
      <c r="K870" s="107"/>
      <c r="L870" s="107"/>
      <c r="M870" s="257"/>
      <c r="N870" s="107"/>
      <c r="O870" s="107"/>
      <c r="P870" s="107"/>
      <c r="Q870" s="107"/>
      <c r="V870" s="107"/>
      <c r="W870" s="107"/>
      <c r="X870" s="107"/>
    </row>
    <row r="871" spans="3:24" ht="12" customHeight="1" x14ac:dyDescent="0.3">
      <c r="C871" s="109"/>
      <c r="D871" s="110"/>
      <c r="E871" s="107"/>
      <c r="F871" s="107"/>
      <c r="G871" s="107"/>
      <c r="H871" s="107"/>
      <c r="J871" s="107"/>
      <c r="K871" s="107"/>
      <c r="L871" s="107"/>
      <c r="M871" s="257"/>
      <c r="N871" s="107"/>
      <c r="O871" s="107"/>
      <c r="P871" s="107"/>
      <c r="Q871" s="107"/>
      <c r="V871" s="107"/>
      <c r="W871" s="107"/>
      <c r="X871" s="107"/>
    </row>
    <row r="872" spans="3:24" ht="12" customHeight="1" x14ac:dyDescent="0.3">
      <c r="C872" s="109"/>
      <c r="D872" s="110"/>
      <c r="E872" s="107"/>
      <c r="F872" s="107"/>
      <c r="G872" s="107"/>
      <c r="H872" s="107"/>
      <c r="J872" s="107"/>
      <c r="K872" s="107"/>
      <c r="L872" s="107"/>
      <c r="M872" s="257"/>
      <c r="N872" s="107"/>
      <c r="O872" s="107"/>
      <c r="P872" s="107"/>
      <c r="Q872" s="107"/>
      <c r="V872" s="107"/>
      <c r="W872" s="107"/>
      <c r="X872" s="107"/>
    </row>
    <row r="873" spans="3:24" ht="12" customHeight="1" x14ac:dyDescent="0.3">
      <c r="C873" s="109"/>
      <c r="D873" s="110"/>
      <c r="E873" s="107"/>
      <c r="F873" s="107"/>
      <c r="G873" s="107"/>
      <c r="H873" s="107"/>
      <c r="J873" s="107"/>
      <c r="K873" s="107"/>
      <c r="L873" s="107"/>
      <c r="M873" s="257"/>
      <c r="N873" s="107"/>
      <c r="O873" s="107"/>
      <c r="P873" s="107"/>
      <c r="Q873" s="107"/>
      <c r="V873" s="107"/>
      <c r="W873" s="107"/>
      <c r="X873" s="107"/>
    </row>
    <row r="874" spans="3:24" ht="12" customHeight="1" x14ac:dyDescent="0.3">
      <c r="C874" s="109"/>
      <c r="D874" s="110"/>
      <c r="E874" s="107"/>
      <c r="F874" s="107"/>
      <c r="G874" s="107"/>
      <c r="H874" s="107"/>
      <c r="J874" s="107"/>
      <c r="K874" s="107"/>
      <c r="L874" s="107"/>
      <c r="M874" s="257"/>
      <c r="N874" s="107"/>
      <c r="O874" s="107"/>
      <c r="P874" s="107"/>
      <c r="Q874" s="107"/>
      <c r="V874" s="107"/>
      <c r="W874" s="107"/>
      <c r="X874" s="107"/>
    </row>
    <row r="875" spans="3:24" ht="12" customHeight="1" x14ac:dyDescent="0.3">
      <c r="C875" s="109"/>
      <c r="D875" s="110"/>
      <c r="E875" s="107"/>
      <c r="F875" s="107"/>
      <c r="G875" s="107"/>
      <c r="H875" s="107"/>
      <c r="J875" s="107"/>
      <c r="K875" s="107"/>
      <c r="L875" s="107"/>
      <c r="M875" s="257"/>
      <c r="N875" s="107"/>
      <c r="O875" s="107"/>
      <c r="P875" s="107"/>
      <c r="Q875" s="107"/>
      <c r="V875" s="107"/>
      <c r="W875" s="107"/>
      <c r="X875" s="107"/>
    </row>
    <row r="876" spans="3:24" ht="12" customHeight="1" x14ac:dyDescent="0.3">
      <c r="C876" s="109"/>
      <c r="D876" s="110"/>
      <c r="E876" s="107"/>
      <c r="F876" s="107"/>
      <c r="G876" s="107"/>
      <c r="H876" s="107"/>
      <c r="J876" s="107"/>
      <c r="K876" s="107"/>
      <c r="L876" s="107"/>
      <c r="M876" s="257"/>
      <c r="N876" s="107"/>
      <c r="O876" s="107"/>
      <c r="P876" s="107"/>
      <c r="Q876" s="107"/>
      <c r="V876" s="107"/>
      <c r="W876" s="107"/>
      <c r="X876" s="107"/>
    </row>
    <row r="877" spans="3:24" ht="12" customHeight="1" x14ac:dyDescent="0.3">
      <c r="C877" s="109"/>
      <c r="D877" s="110"/>
      <c r="E877" s="107"/>
      <c r="F877" s="107"/>
      <c r="G877" s="107"/>
      <c r="H877" s="107"/>
      <c r="J877" s="107"/>
      <c r="K877" s="107"/>
      <c r="L877" s="107"/>
      <c r="M877" s="257"/>
      <c r="N877" s="107"/>
      <c r="O877" s="107"/>
      <c r="P877" s="107"/>
      <c r="Q877" s="107"/>
      <c r="V877" s="107"/>
      <c r="W877" s="107"/>
      <c r="X877" s="107"/>
    </row>
    <row r="878" spans="3:24" ht="12" customHeight="1" x14ac:dyDescent="0.3">
      <c r="C878" s="109"/>
      <c r="D878" s="110"/>
      <c r="E878" s="107"/>
      <c r="F878" s="107"/>
      <c r="G878" s="107"/>
      <c r="H878" s="107"/>
      <c r="J878" s="107"/>
      <c r="K878" s="107"/>
      <c r="L878" s="107"/>
      <c r="M878" s="257"/>
      <c r="N878" s="107"/>
      <c r="O878" s="107"/>
      <c r="P878" s="107"/>
      <c r="Q878" s="107"/>
      <c r="V878" s="107"/>
      <c r="W878" s="107"/>
      <c r="X878" s="107"/>
    </row>
    <row r="879" spans="3:24" ht="12" customHeight="1" x14ac:dyDescent="0.3">
      <c r="C879" s="109"/>
      <c r="D879" s="110"/>
      <c r="E879" s="107"/>
      <c r="F879" s="107"/>
      <c r="G879" s="107"/>
      <c r="H879" s="107"/>
      <c r="J879" s="107"/>
      <c r="K879" s="107"/>
      <c r="L879" s="107"/>
      <c r="M879" s="257"/>
      <c r="N879" s="107"/>
      <c r="O879" s="107"/>
      <c r="P879" s="107"/>
      <c r="Q879" s="107"/>
      <c r="V879" s="107"/>
      <c r="W879" s="107"/>
      <c r="X879" s="107"/>
    </row>
    <row r="880" spans="3:24" ht="12" customHeight="1" x14ac:dyDescent="0.3">
      <c r="C880" s="109"/>
      <c r="D880" s="110"/>
      <c r="E880" s="107"/>
      <c r="F880" s="107"/>
      <c r="G880" s="107"/>
      <c r="H880" s="107"/>
      <c r="J880" s="107"/>
      <c r="K880" s="107"/>
      <c r="L880" s="107"/>
      <c r="M880" s="257"/>
      <c r="N880" s="107"/>
      <c r="O880" s="107"/>
      <c r="P880" s="107"/>
      <c r="Q880" s="107"/>
      <c r="V880" s="107"/>
      <c r="W880" s="107"/>
      <c r="X880" s="107"/>
    </row>
    <row r="881" spans="3:24" ht="12" customHeight="1" x14ac:dyDescent="0.3">
      <c r="C881" s="109"/>
      <c r="D881" s="110"/>
      <c r="E881" s="107"/>
      <c r="F881" s="107"/>
      <c r="G881" s="107"/>
      <c r="H881" s="107"/>
      <c r="J881" s="107"/>
      <c r="K881" s="107"/>
      <c r="L881" s="107"/>
      <c r="M881" s="257"/>
      <c r="N881" s="107"/>
      <c r="O881" s="107"/>
      <c r="P881" s="107"/>
      <c r="Q881" s="107"/>
      <c r="V881" s="107"/>
      <c r="W881" s="107"/>
      <c r="X881" s="107"/>
    </row>
    <row r="882" spans="3:24" ht="12" customHeight="1" x14ac:dyDescent="0.3">
      <c r="C882" s="109"/>
      <c r="D882" s="110"/>
      <c r="E882" s="107"/>
      <c r="F882" s="107"/>
      <c r="G882" s="107"/>
      <c r="H882" s="107"/>
      <c r="J882" s="107"/>
      <c r="K882" s="107"/>
      <c r="L882" s="107"/>
      <c r="M882" s="257"/>
      <c r="N882" s="107"/>
      <c r="O882" s="107"/>
      <c r="P882" s="107"/>
      <c r="Q882" s="107"/>
      <c r="V882" s="107"/>
      <c r="W882" s="107"/>
      <c r="X882" s="107"/>
    </row>
    <row r="883" spans="3:24" ht="12" customHeight="1" x14ac:dyDescent="0.3">
      <c r="C883" s="109"/>
      <c r="D883" s="110"/>
      <c r="E883" s="107"/>
      <c r="F883" s="107"/>
      <c r="G883" s="107"/>
      <c r="H883" s="107"/>
      <c r="J883" s="107"/>
      <c r="K883" s="107"/>
      <c r="L883" s="107"/>
      <c r="M883" s="257"/>
      <c r="N883" s="107"/>
      <c r="O883" s="107"/>
      <c r="P883" s="107"/>
      <c r="Q883" s="107"/>
      <c r="V883" s="107"/>
      <c r="W883" s="107"/>
      <c r="X883" s="107"/>
    </row>
    <row r="884" spans="3:24" ht="12" customHeight="1" x14ac:dyDescent="0.3">
      <c r="C884" s="109"/>
      <c r="D884" s="110"/>
      <c r="E884" s="107"/>
      <c r="F884" s="107"/>
      <c r="G884" s="107"/>
      <c r="H884" s="107"/>
      <c r="J884" s="107"/>
      <c r="K884" s="107"/>
      <c r="L884" s="107"/>
      <c r="M884" s="257"/>
      <c r="N884" s="107"/>
      <c r="O884" s="107"/>
      <c r="P884" s="107"/>
      <c r="Q884" s="107"/>
      <c r="V884" s="107"/>
      <c r="W884" s="107"/>
      <c r="X884" s="107"/>
    </row>
    <row r="885" spans="3:24" ht="12" customHeight="1" x14ac:dyDescent="0.3">
      <c r="C885" s="109"/>
      <c r="D885" s="110"/>
      <c r="E885" s="107"/>
      <c r="F885" s="107"/>
      <c r="G885" s="107"/>
      <c r="H885" s="107"/>
      <c r="J885" s="107"/>
      <c r="K885" s="107"/>
      <c r="L885" s="107"/>
      <c r="M885" s="257"/>
      <c r="N885" s="107"/>
      <c r="O885" s="107"/>
      <c r="P885" s="107"/>
      <c r="Q885" s="107"/>
      <c r="V885" s="107"/>
      <c r="W885" s="107"/>
      <c r="X885" s="107"/>
    </row>
    <row r="886" spans="3:24" ht="12" customHeight="1" x14ac:dyDescent="0.3">
      <c r="C886" s="109"/>
      <c r="D886" s="110"/>
      <c r="E886" s="107"/>
      <c r="F886" s="107"/>
      <c r="G886" s="107"/>
      <c r="H886" s="107"/>
      <c r="J886" s="107"/>
      <c r="K886" s="107"/>
      <c r="L886" s="107"/>
      <c r="M886" s="257"/>
      <c r="N886" s="107"/>
      <c r="O886" s="107"/>
      <c r="P886" s="107"/>
      <c r="Q886" s="107"/>
      <c r="V886" s="107"/>
      <c r="W886" s="107"/>
      <c r="X886" s="107"/>
    </row>
    <row r="887" spans="3:24" ht="12" customHeight="1" x14ac:dyDescent="0.3">
      <c r="C887" s="109"/>
      <c r="D887" s="110"/>
      <c r="E887" s="107"/>
      <c r="F887" s="107"/>
      <c r="G887" s="107"/>
      <c r="H887" s="107"/>
      <c r="J887" s="107"/>
      <c r="K887" s="107"/>
      <c r="L887" s="107"/>
      <c r="M887" s="257"/>
      <c r="N887" s="107"/>
      <c r="O887" s="107"/>
      <c r="P887" s="107"/>
      <c r="Q887" s="107"/>
      <c r="V887" s="107"/>
      <c r="W887" s="107"/>
      <c r="X887" s="107"/>
    </row>
    <row r="888" spans="3:24" ht="12" customHeight="1" x14ac:dyDescent="0.3">
      <c r="C888" s="109"/>
      <c r="D888" s="110"/>
      <c r="E888" s="107"/>
      <c r="F888" s="107"/>
      <c r="G888" s="107"/>
      <c r="H888" s="107"/>
      <c r="J888" s="107"/>
      <c r="K888" s="107"/>
      <c r="L888" s="107"/>
      <c r="M888" s="257"/>
      <c r="N888" s="107"/>
      <c r="O888" s="107"/>
      <c r="P888" s="107"/>
      <c r="Q888" s="107"/>
      <c r="V888" s="107"/>
      <c r="W888" s="107"/>
      <c r="X888" s="107"/>
    </row>
    <row r="889" spans="3:24" ht="12" customHeight="1" x14ac:dyDescent="0.3">
      <c r="C889" s="109"/>
      <c r="D889" s="110"/>
      <c r="E889" s="107"/>
      <c r="F889" s="107"/>
      <c r="G889" s="107"/>
      <c r="H889" s="107"/>
      <c r="J889" s="107"/>
      <c r="K889" s="107"/>
      <c r="L889" s="107"/>
      <c r="M889" s="257"/>
      <c r="N889" s="107"/>
      <c r="O889" s="107"/>
      <c r="P889" s="107"/>
      <c r="Q889" s="107"/>
      <c r="V889" s="107"/>
      <c r="W889" s="107"/>
      <c r="X889" s="107"/>
    </row>
    <row r="890" spans="3:24" ht="12" customHeight="1" x14ac:dyDescent="0.3">
      <c r="C890" s="109"/>
      <c r="D890" s="110"/>
      <c r="E890" s="107"/>
      <c r="F890" s="107"/>
      <c r="G890" s="107"/>
      <c r="H890" s="107"/>
      <c r="J890" s="107"/>
      <c r="K890" s="107"/>
      <c r="L890" s="107"/>
      <c r="M890" s="257"/>
      <c r="N890" s="107"/>
      <c r="O890" s="107"/>
      <c r="P890" s="107"/>
      <c r="Q890" s="107"/>
      <c r="V890" s="107"/>
      <c r="W890" s="107"/>
      <c r="X890" s="107"/>
    </row>
    <row r="891" spans="3:24" ht="12" customHeight="1" x14ac:dyDescent="0.3">
      <c r="C891" s="109"/>
      <c r="D891" s="110"/>
      <c r="E891" s="107"/>
      <c r="F891" s="107"/>
      <c r="G891" s="107"/>
      <c r="H891" s="107"/>
      <c r="J891" s="107"/>
      <c r="K891" s="107"/>
      <c r="L891" s="107"/>
      <c r="M891" s="257"/>
      <c r="N891" s="107"/>
      <c r="O891" s="107"/>
      <c r="P891" s="107"/>
      <c r="Q891" s="107"/>
      <c r="V891" s="107"/>
      <c r="W891" s="107"/>
      <c r="X891" s="107"/>
    </row>
    <row r="892" spans="3:24" ht="12" customHeight="1" x14ac:dyDescent="0.3">
      <c r="C892" s="109"/>
      <c r="D892" s="110"/>
      <c r="E892" s="107"/>
      <c r="F892" s="107"/>
      <c r="G892" s="107"/>
      <c r="H892" s="107"/>
      <c r="J892" s="107"/>
      <c r="K892" s="107"/>
      <c r="L892" s="107"/>
      <c r="M892" s="257"/>
      <c r="N892" s="107"/>
      <c r="O892" s="107"/>
      <c r="P892" s="107"/>
      <c r="Q892" s="107"/>
      <c r="V892" s="107"/>
      <c r="W892" s="107"/>
      <c r="X892" s="107"/>
    </row>
    <row r="893" spans="3:24" ht="12" customHeight="1" x14ac:dyDescent="0.3">
      <c r="C893" s="109"/>
      <c r="D893" s="110"/>
      <c r="E893" s="107"/>
      <c r="F893" s="107"/>
      <c r="G893" s="107"/>
      <c r="H893" s="107"/>
      <c r="J893" s="107"/>
      <c r="K893" s="107"/>
      <c r="L893" s="107"/>
      <c r="M893" s="257"/>
      <c r="N893" s="107"/>
      <c r="O893" s="107"/>
      <c r="P893" s="107"/>
      <c r="Q893" s="107"/>
      <c r="V893" s="107"/>
      <c r="W893" s="107"/>
      <c r="X893" s="107"/>
    </row>
    <row r="894" spans="3:24" ht="12" customHeight="1" x14ac:dyDescent="0.3">
      <c r="C894" s="109"/>
      <c r="D894" s="110"/>
      <c r="E894" s="107"/>
      <c r="F894" s="107"/>
      <c r="G894" s="107"/>
      <c r="H894" s="107"/>
      <c r="J894" s="107"/>
      <c r="K894" s="107"/>
      <c r="L894" s="107"/>
      <c r="M894" s="257"/>
      <c r="N894" s="107"/>
      <c r="O894" s="107"/>
      <c r="P894" s="107"/>
      <c r="Q894" s="107"/>
      <c r="V894" s="107"/>
      <c r="W894" s="107"/>
      <c r="X894" s="107"/>
    </row>
    <row r="895" spans="3:24" ht="12" customHeight="1" x14ac:dyDescent="0.3">
      <c r="C895" s="109"/>
      <c r="D895" s="110"/>
      <c r="E895" s="107"/>
      <c r="F895" s="107"/>
      <c r="G895" s="107"/>
      <c r="H895" s="107"/>
      <c r="J895" s="107"/>
      <c r="K895" s="107"/>
      <c r="L895" s="107"/>
      <c r="M895" s="257"/>
      <c r="N895" s="107"/>
      <c r="O895" s="107"/>
      <c r="P895" s="107"/>
      <c r="Q895" s="107"/>
      <c r="V895" s="107"/>
      <c r="W895" s="107"/>
      <c r="X895" s="107"/>
    </row>
    <row r="896" spans="3:24" ht="12" customHeight="1" x14ac:dyDescent="0.3">
      <c r="C896" s="109"/>
      <c r="D896" s="110"/>
      <c r="E896" s="107"/>
      <c r="F896" s="107"/>
      <c r="G896" s="107"/>
      <c r="H896" s="107"/>
      <c r="J896" s="107"/>
      <c r="K896" s="107"/>
      <c r="L896" s="107"/>
      <c r="M896" s="257"/>
      <c r="N896" s="107"/>
      <c r="O896" s="107"/>
      <c r="P896" s="107"/>
      <c r="Q896" s="107"/>
      <c r="V896" s="107"/>
      <c r="W896" s="107"/>
      <c r="X896" s="107"/>
    </row>
    <row r="897" spans="3:24" ht="12" customHeight="1" x14ac:dyDescent="0.3">
      <c r="C897" s="109"/>
      <c r="D897" s="110"/>
      <c r="E897" s="107"/>
      <c r="F897" s="107"/>
      <c r="G897" s="107"/>
      <c r="H897" s="107"/>
      <c r="J897" s="107"/>
      <c r="K897" s="107"/>
      <c r="L897" s="107"/>
      <c r="M897" s="257"/>
      <c r="N897" s="107"/>
      <c r="O897" s="107"/>
      <c r="P897" s="107"/>
      <c r="Q897" s="107"/>
      <c r="V897" s="107"/>
      <c r="W897" s="107"/>
      <c r="X897" s="107"/>
    </row>
    <row r="898" spans="3:24" ht="12" customHeight="1" x14ac:dyDescent="0.3">
      <c r="C898" s="109"/>
      <c r="D898" s="110"/>
      <c r="E898" s="107"/>
      <c r="F898" s="107"/>
      <c r="G898" s="107"/>
      <c r="H898" s="107"/>
      <c r="J898" s="107"/>
      <c r="K898" s="107"/>
      <c r="L898" s="107"/>
      <c r="M898" s="257"/>
      <c r="N898" s="107"/>
      <c r="O898" s="107"/>
      <c r="P898" s="107"/>
      <c r="Q898" s="107"/>
      <c r="V898" s="107"/>
      <c r="W898" s="107"/>
      <c r="X898" s="107"/>
    </row>
    <row r="899" spans="3:24" ht="12" customHeight="1" x14ac:dyDescent="0.3">
      <c r="C899" s="109"/>
      <c r="D899" s="110"/>
      <c r="E899" s="107"/>
      <c r="F899" s="107"/>
      <c r="G899" s="107"/>
      <c r="H899" s="107"/>
      <c r="J899" s="107"/>
      <c r="K899" s="107"/>
      <c r="L899" s="107"/>
      <c r="M899" s="257"/>
      <c r="N899" s="107"/>
      <c r="O899" s="107"/>
      <c r="P899" s="107"/>
      <c r="Q899" s="107"/>
      <c r="V899" s="107"/>
      <c r="W899" s="107"/>
      <c r="X899" s="107"/>
    </row>
    <row r="900" spans="3:24" ht="12" customHeight="1" x14ac:dyDescent="0.3">
      <c r="C900" s="109"/>
      <c r="D900" s="110"/>
      <c r="E900" s="107"/>
      <c r="F900" s="107"/>
      <c r="G900" s="107"/>
      <c r="H900" s="107"/>
      <c r="J900" s="107"/>
      <c r="K900" s="107"/>
      <c r="L900" s="107"/>
      <c r="M900" s="257"/>
      <c r="N900" s="107"/>
      <c r="O900" s="107"/>
      <c r="P900" s="107"/>
      <c r="Q900" s="107"/>
      <c r="V900" s="107"/>
      <c r="W900" s="107"/>
      <c r="X900" s="107"/>
    </row>
    <row r="901" spans="3:24" ht="12" customHeight="1" x14ac:dyDescent="0.3">
      <c r="C901" s="109"/>
      <c r="D901" s="110"/>
      <c r="E901" s="107"/>
      <c r="F901" s="107"/>
      <c r="G901" s="107"/>
      <c r="H901" s="107"/>
      <c r="J901" s="107"/>
      <c r="K901" s="107"/>
      <c r="L901" s="107"/>
      <c r="M901" s="257"/>
      <c r="N901" s="107"/>
      <c r="O901" s="107"/>
      <c r="P901" s="107"/>
      <c r="Q901" s="107"/>
      <c r="V901" s="107"/>
      <c r="W901" s="107"/>
      <c r="X901" s="107"/>
    </row>
    <row r="902" spans="3:24" ht="12" customHeight="1" x14ac:dyDescent="0.3">
      <c r="C902" s="109"/>
      <c r="D902" s="110"/>
      <c r="E902" s="107"/>
      <c r="F902" s="107"/>
      <c r="G902" s="107"/>
      <c r="H902" s="107"/>
      <c r="J902" s="107"/>
      <c r="K902" s="107"/>
      <c r="L902" s="107"/>
      <c r="M902" s="257"/>
      <c r="N902" s="107"/>
      <c r="O902" s="107"/>
      <c r="P902" s="107"/>
      <c r="Q902" s="107"/>
      <c r="V902" s="107"/>
      <c r="W902" s="107"/>
      <c r="X902" s="107"/>
    </row>
    <row r="903" spans="3:24" ht="12" customHeight="1" x14ac:dyDescent="0.3">
      <c r="C903" s="109"/>
      <c r="D903" s="110"/>
      <c r="E903" s="107"/>
      <c r="F903" s="107"/>
      <c r="G903" s="107"/>
      <c r="H903" s="107"/>
      <c r="J903" s="107"/>
      <c r="K903" s="107"/>
      <c r="L903" s="107"/>
      <c r="M903" s="257"/>
      <c r="N903" s="107"/>
      <c r="O903" s="107"/>
      <c r="P903" s="107"/>
      <c r="Q903" s="107"/>
      <c r="V903" s="107"/>
      <c r="W903" s="107"/>
      <c r="X903" s="107"/>
    </row>
    <row r="904" spans="3:24" ht="12" customHeight="1" x14ac:dyDescent="0.3">
      <c r="C904" s="109"/>
      <c r="D904" s="110"/>
      <c r="E904" s="107"/>
      <c r="F904" s="107"/>
      <c r="G904" s="107"/>
      <c r="H904" s="107"/>
      <c r="J904" s="107"/>
      <c r="K904" s="107"/>
      <c r="L904" s="107"/>
      <c r="M904" s="257"/>
      <c r="N904" s="107"/>
      <c r="O904" s="107"/>
      <c r="P904" s="107"/>
      <c r="Q904" s="107"/>
      <c r="V904" s="107"/>
      <c r="W904" s="107"/>
      <c r="X904" s="107"/>
    </row>
    <row r="905" spans="3:24" ht="12" customHeight="1" x14ac:dyDescent="0.3">
      <c r="C905" s="109"/>
      <c r="D905" s="110"/>
      <c r="E905" s="107"/>
      <c r="F905" s="107"/>
      <c r="G905" s="107"/>
      <c r="H905" s="107"/>
      <c r="J905" s="107"/>
      <c r="K905" s="107"/>
      <c r="L905" s="107"/>
      <c r="M905" s="257"/>
      <c r="N905" s="107"/>
      <c r="O905" s="107"/>
      <c r="P905" s="107"/>
      <c r="Q905" s="107"/>
      <c r="V905" s="107"/>
      <c r="W905" s="107"/>
      <c r="X905" s="107"/>
    </row>
    <row r="906" spans="3:24" ht="12" customHeight="1" x14ac:dyDescent="0.3">
      <c r="C906" s="109"/>
      <c r="D906" s="110"/>
      <c r="E906" s="107"/>
      <c r="F906" s="107"/>
      <c r="G906" s="107"/>
      <c r="H906" s="107"/>
      <c r="J906" s="107"/>
      <c r="K906" s="107"/>
      <c r="L906" s="107"/>
      <c r="M906" s="257"/>
      <c r="N906" s="107"/>
      <c r="O906" s="107"/>
      <c r="P906" s="107"/>
      <c r="Q906" s="107"/>
      <c r="V906" s="107"/>
      <c r="W906" s="107"/>
      <c r="X906" s="107"/>
    </row>
    <row r="907" spans="3:24" ht="12" customHeight="1" x14ac:dyDescent="0.3">
      <c r="C907" s="109"/>
      <c r="D907" s="110"/>
      <c r="E907" s="107"/>
      <c r="F907" s="107"/>
      <c r="G907" s="107"/>
      <c r="H907" s="107"/>
      <c r="J907" s="107"/>
      <c r="K907" s="107"/>
      <c r="L907" s="107"/>
      <c r="M907" s="257"/>
      <c r="N907" s="107"/>
      <c r="O907" s="107"/>
      <c r="P907" s="107"/>
      <c r="Q907" s="107"/>
      <c r="V907" s="107"/>
      <c r="W907" s="107"/>
      <c r="X907" s="107"/>
    </row>
    <row r="908" spans="3:24" ht="12" customHeight="1" x14ac:dyDescent="0.3">
      <c r="C908" s="109"/>
      <c r="D908" s="110"/>
      <c r="E908" s="107"/>
      <c r="F908" s="107"/>
      <c r="G908" s="107"/>
      <c r="H908" s="107"/>
      <c r="J908" s="107"/>
      <c r="K908" s="107"/>
      <c r="L908" s="107"/>
      <c r="M908" s="257"/>
      <c r="N908" s="107"/>
      <c r="O908" s="107"/>
      <c r="P908" s="107"/>
      <c r="Q908" s="107"/>
      <c r="V908" s="107"/>
      <c r="W908" s="107"/>
      <c r="X908" s="107"/>
    </row>
    <row r="909" spans="3:24" ht="12" customHeight="1" x14ac:dyDescent="0.3">
      <c r="C909" s="109"/>
      <c r="D909" s="110"/>
      <c r="E909" s="107"/>
      <c r="F909" s="107"/>
      <c r="G909" s="107"/>
      <c r="H909" s="107"/>
      <c r="J909" s="107"/>
      <c r="K909" s="107"/>
      <c r="L909" s="107"/>
      <c r="M909" s="257"/>
      <c r="N909" s="107"/>
      <c r="O909" s="107"/>
      <c r="P909" s="107"/>
      <c r="Q909" s="107"/>
      <c r="V909" s="107"/>
      <c r="W909" s="107"/>
      <c r="X909" s="107"/>
    </row>
    <row r="910" spans="3:24" ht="12" customHeight="1" x14ac:dyDescent="0.3">
      <c r="C910" s="109"/>
      <c r="D910" s="110"/>
      <c r="E910" s="107"/>
      <c r="F910" s="107"/>
      <c r="G910" s="107"/>
      <c r="H910" s="107"/>
      <c r="J910" s="107"/>
      <c r="K910" s="107"/>
      <c r="L910" s="107"/>
      <c r="M910" s="257"/>
      <c r="N910" s="107"/>
      <c r="O910" s="107"/>
      <c r="P910" s="107"/>
      <c r="Q910" s="107"/>
      <c r="V910" s="107"/>
      <c r="W910" s="107"/>
      <c r="X910" s="107"/>
    </row>
    <row r="911" spans="3:24" ht="12" customHeight="1" x14ac:dyDescent="0.3">
      <c r="C911" s="109"/>
      <c r="D911" s="110"/>
      <c r="E911" s="107"/>
      <c r="F911" s="107"/>
      <c r="G911" s="107"/>
      <c r="H911" s="107"/>
      <c r="J911" s="107"/>
      <c r="K911" s="107"/>
      <c r="L911" s="107"/>
      <c r="M911" s="257"/>
      <c r="N911" s="107"/>
      <c r="O911" s="107"/>
      <c r="P911" s="107"/>
      <c r="Q911" s="107"/>
      <c r="V911" s="107"/>
      <c r="W911" s="107"/>
      <c r="X911" s="107"/>
    </row>
    <row r="912" spans="3:24" ht="12" customHeight="1" x14ac:dyDescent="0.3">
      <c r="C912" s="109"/>
      <c r="D912" s="110"/>
      <c r="E912" s="107"/>
      <c r="F912" s="107"/>
      <c r="G912" s="107"/>
      <c r="H912" s="107"/>
      <c r="J912" s="107"/>
      <c r="K912" s="107"/>
      <c r="L912" s="107"/>
      <c r="M912" s="257"/>
      <c r="N912" s="107"/>
      <c r="O912" s="107"/>
      <c r="P912" s="107"/>
      <c r="Q912" s="107"/>
      <c r="V912" s="107"/>
      <c r="W912" s="107"/>
      <c r="X912" s="107"/>
    </row>
    <row r="913" spans="3:24" ht="12" customHeight="1" x14ac:dyDescent="0.3">
      <c r="C913" s="109"/>
      <c r="D913" s="110"/>
      <c r="E913" s="107"/>
      <c r="F913" s="107"/>
      <c r="G913" s="107"/>
      <c r="H913" s="107"/>
      <c r="J913" s="107"/>
      <c r="K913" s="107"/>
      <c r="L913" s="107"/>
      <c r="M913" s="257"/>
      <c r="N913" s="107"/>
      <c r="O913" s="107"/>
      <c r="P913" s="107"/>
      <c r="Q913" s="107"/>
      <c r="V913" s="107"/>
      <c r="W913" s="107"/>
      <c r="X913" s="107"/>
    </row>
    <row r="914" spans="3:24" ht="12" customHeight="1" x14ac:dyDescent="0.3">
      <c r="C914" s="109"/>
      <c r="D914" s="110"/>
      <c r="E914" s="107"/>
      <c r="F914" s="107"/>
      <c r="G914" s="107"/>
      <c r="H914" s="107"/>
      <c r="J914" s="107"/>
      <c r="K914" s="107"/>
      <c r="L914" s="107"/>
      <c r="M914" s="257"/>
      <c r="N914" s="107"/>
      <c r="O914" s="107"/>
      <c r="P914" s="107"/>
      <c r="Q914" s="107"/>
      <c r="V914" s="107"/>
      <c r="W914" s="107"/>
      <c r="X914" s="107"/>
    </row>
    <row r="915" spans="3:24" ht="12" customHeight="1" x14ac:dyDescent="0.3">
      <c r="C915" s="109"/>
      <c r="D915" s="110"/>
      <c r="E915" s="107"/>
      <c r="F915" s="107"/>
      <c r="G915" s="107"/>
      <c r="H915" s="107"/>
      <c r="J915" s="107"/>
      <c r="K915" s="107"/>
      <c r="L915" s="107"/>
      <c r="M915" s="257"/>
      <c r="N915" s="107"/>
      <c r="O915" s="107"/>
      <c r="P915" s="107"/>
      <c r="Q915" s="107"/>
      <c r="V915" s="107"/>
      <c r="W915" s="107"/>
      <c r="X915" s="107"/>
    </row>
    <row r="916" spans="3:24" ht="12" customHeight="1" x14ac:dyDescent="0.3">
      <c r="C916" s="109"/>
      <c r="D916" s="110"/>
      <c r="E916" s="107"/>
      <c r="F916" s="107"/>
      <c r="G916" s="107"/>
      <c r="H916" s="107"/>
      <c r="J916" s="107"/>
      <c r="K916" s="107"/>
      <c r="L916" s="107"/>
      <c r="M916" s="257"/>
      <c r="N916" s="107"/>
      <c r="O916" s="107"/>
      <c r="P916" s="107"/>
      <c r="Q916" s="107"/>
      <c r="V916" s="107"/>
      <c r="W916" s="107"/>
      <c r="X916" s="107"/>
    </row>
    <row r="917" spans="3:24" ht="12" customHeight="1" x14ac:dyDescent="0.3">
      <c r="C917" s="109"/>
      <c r="D917" s="110"/>
      <c r="E917" s="107"/>
      <c r="F917" s="107"/>
      <c r="G917" s="107"/>
      <c r="H917" s="107"/>
      <c r="J917" s="107"/>
      <c r="K917" s="107"/>
      <c r="L917" s="107"/>
      <c r="M917" s="257"/>
      <c r="N917" s="107"/>
      <c r="O917" s="107"/>
      <c r="P917" s="107"/>
      <c r="Q917" s="107"/>
      <c r="V917" s="107"/>
      <c r="W917" s="107"/>
      <c r="X917" s="107"/>
    </row>
    <row r="918" spans="3:24" ht="12" customHeight="1" x14ac:dyDescent="0.3">
      <c r="C918" s="109"/>
      <c r="D918" s="110"/>
      <c r="E918" s="107"/>
      <c r="F918" s="107"/>
      <c r="G918" s="107"/>
      <c r="H918" s="107"/>
      <c r="J918" s="107"/>
      <c r="K918" s="107"/>
      <c r="L918" s="107"/>
      <c r="M918" s="257"/>
      <c r="N918" s="107"/>
      <c r="O918" s="107"/>
      <c r="P918" s="107"/>
      <c r="Q918" s="107"/>
      <c r="V918" s="107"/>
      <c r="W918" s="107"/>
      <c r="X918" s="107"/>
    </row>
    <row r="919" spans="3:24" ht="12" customHeight="1" x14ac:dyDescent="0.3">
      <c r="C919" s="109"/>
      <c r="D919" s="110"/>
      <c r="E919" s="107"/>
      <c r="F919" s="107"/>
      <c r="G919" s="107"/>
      <c r="H919" s="107"/>
      <c r="J919" s="107"/>
      <c r="K919" s="107"/>
      <c r="L919" s="107"/>
      <c r="M919" s="257"/>
      <c r="N919" s="107"/>
      <c r="O919" s="107"/>
      <c r="P919" s="107"/>
      <c r="Q919" s="107"/>
      <c r="V919" s="107"/>
      <c r="W919" s="107"/>
      <c r="X919" s="107"/>
    </row>
    <row r="920" spans="3:24" ht="12" customHeight="1" x14ac:dyDescent="0.3">
      <c r="C920" s="109"/>
      <c r="D920" s="110"/>
      <c r="E920" s="107"/>
      <c r="F920" s="107"/>
      <c r="G920" s="107"/>
      <c r="H920" s="107"/>
      <c r="J920" s="107"/>
      <c r="K920" s="107"/>
      <c r="L920" s="107"/>
      <c r="M920" s="257"/>
      <c r="N920" s="107"/>
      <c r="O920" s="107"/>
      <c r="P920" s="107"/>
      <c r="Q920" s="107"/>
      <c r="V920" s="107"/>
      <c r="W920" s="107"/>
      <c r="X920" s="107"/>
    </row>
    <row r="921" spans="3:24" ht="12" customHeight="1" x14ac:dyDescent="0.3">
      <c r="C921" s="109"/>
      <c r="D921" s="110"/>
      <c r="E921" s="107"/>
      <c r="F921" s="107"/>
      <c r="G921" s="107"/>
      <c r="H921" s="107"/>
      <c r="J921" s="107"/>
      <c r="K921" s="107"/>
      <c r="L921" s="107"/>
      <c r="M921" s="257"/>
      <c r="N921" s="107"/>
      <c r="O921" s="107"/>
      <c r="P921" s="107"/>
      <c r="Q921" s="107"/>
      <c r="V921" s="107"/>
      <c r="W921" s="107"/>
      <c r="X921" s="107"/>
    </row>
    <row r="922" spans="3:24" ht="12" customHeight="1" x14ac:dyDescent="0.3">
      <c r="C922" s="109"/>
      <c r="D922" s="110"/>
      <c r="E922" s="107"/>
      <c r="F922" s="107"/>
      <c r="G922" s="107"/>
      <c r="H922" s="107"/>
      <c r="J922" s="107"/>
      <c r="K922" s="107"/>
      <c r="L922" s="107"/>
      <c r="M922" s="257"/>
      <c r="N922" s="107"/>
      <c r="O922" s="107"/>
      <c r="P922" s="107"/>
      <c r="Q922" s="107"/>
      <c r="V922" s="107"/>
      <c r="W922" s="107"/>
      <c r="X922" s="107"/>
    </row>
    <row r="923" spans="3:24" ht="12" customHeight="1" x14ac:dyDescent="0.3">
      <c r="C923" s="109"/>
      <c r="D923" s="110"/>
      <c r="E923" s="107"/>
      <c r="F923" s="107"/>
      <c r="G923" s="107"/>
      <c r="H923" s="107"/>
      <c r="J923" s="107"/>
      <c r="K923" s="107"/>
      <c r="L923" s="107"/>
      <c r="M923" s="257"/>
      <c r="N923" s="107"/>
      <c r="O923" s="107"/>
      <c r="P923" s="107"/>
      <c r="Q923" s="107"/>
      <c r="V923" s="107"/>
      <c r="W923" s="107"/>
      <c r="X923" s="107"/>
    </row>
    <row r="924" spans="3:24" ht="12" customHeight="1" x14ac:dyDescent="0.3">
      <c r="C924" s="109"/>
      <c r="D924" s="110"/>
      <c r="E924" s="107"/>
      <c r="F924" s="107"/>
      <c r="G924" s="107"/>
      <c r="H924" s="107"/>
      <c r="J924" s="107"/>
      <c r="K924" s="107"/>
      <c r="L924" s="107"/>
      <c r="M924" s="257"/>
      <c r="N924" s="107"/>
      <c r="O924" s="107"/>
      <c r="P924" s="107"/>
      <c r="Q924" s="107"/>
      <c r="V924" s="107"/>
      <c r="W924" s="107"/>
      <c r="X924" s="107"/>
    </row>
    <row r="925" spans="3:24" ht="12" customHeight="1" x14ac:dyDescent="0.3">
      <c r="C925" s="109"/>
      <c r="D925" s="110"/>
      <c r="E925" s="107"/>
      <c r="F925" s="107"/>
      <c r="G925" s="107"/>
      <c r="H925" s="107"/>
      <c r="J925" s="107"/>
      <c r="K925" s="107"/>
      <c r="L925" s="107"/>
      <c r="M925" s="257"/>
      <c r="N925" s="107"/>
      <c r="O925" s="107"/>
      <c r="P925" s="107"/>
      <c r="Q925" s="107"/>
      <c r="V925" s="107"/>
      <c r="W925" s="107"/>
      <c r="X925" s="107"/>
    </row>
    <row r="926" spans="3:24" ht="12" customHeight="1" x14ac:dyDescent="0.3">
      <c r="C926" s="109"/>
      <c r="D926" s="110"/>
      <c r="E926" s="107"/>
      <c r="F926" s="107"/>
      <c r="G926" s="107"/>
      <c r="H926" s="107"/>
      <c r="J926" s="107"/>
      <c r="K926" s="107"/>
      <c r="L926" s="107"/>
      <c r="M926" s="257"/>
      <c r="N926" s="107"/>
      <c r="O926" s="107"/>
      <c r="P926" s="107"/>
      <c r="Q926" s="107"/>
      <c r="V926" s="107"/>
      <c r="W926" s="107"/>
      <c r="X926" s="107"/>
    </row>
    <row r="927" spans="3:24" ht="12" customHeight="1" x14ac:dyDescent="0.3">
      <c r="C927" s="109"/>
      <c r="D927" s="110"/>
      <c r="E927" s="107"/>
      <c r="F927" s="107"/>
      <c r="G927" s="107"/>
      <c r="H927" s="107"/>
      <c r="J927" s="107"/>
      <c r="K927" s="107"/>
      <c r="L927" s="107"/>
      <c r="M927" s="257"/>
      <c r="N927" s="107"/>
      <c r="O927" s="107"/>
      <c r="P927" s="107"/>
      <c r="Q927" s="107"/>
      <c r="V927" s="107"/>
      <c r="W927" s="107"/>
      <c r="X927" s="107"/>
    </row>
    <row r="928" spans="3:24" ht="12" customHeight="1" x14ac:dyDescent="0.3">
      <c r="C928" s="109"/>
      <c r="D928" s="110"/>
      <c r="E928" s="107"/>
      <c r="F928" s="107"/>
      <c r="G928" s="107"/>
      <c r="H928" s="107"/>
      <c r="J928" s="107"/>
      <c r="K928" s="107"/>
      <c r="L928" s="107"/>
      <c r="M928" s="257"/>
      <c r="N928" s="107"/>
      <c r="O928" s="107"/>
      <c r="P928" s="107"/>
      <c r="Q928" s="107"/>
      <c r="V928" s="107"/>
      <c r="W928" s="107"/>
      <c r="X928" s="107"/>
    </row>
    <row r="929" spans="3:24" ht="12" customHeight="1" x14ac:dyDescent="0.3">
      <c r="C929" s="109"/>
      <c r="D929" s="110"/>
      <c r="E929" s="107"/>
      <c r="F929" s="107"/>
      <c r="G929" s="107"/>
      <c r="H929" s="107"/>
      <c r="J929" s="107"/>
      <c r="K929" s="107"/>
      <c r="L929" s="107"/>
      <c r="M929" s="257"/>
      <c r="N929" s="107"/>
      <c r="O929" s="107"/>
      <c r="P929" s="107"/>
      <c r="Q929" s="107"/>
      <c r="V929" s="107"/>
      <c r="W929" s="107"/>
      <c r="X929" s="107"/>
    </row>
    <row r="930" spans="3:24" ht="12" customHeight="1" x14ac:dyDescent="0.3">
      <c r="C930" s="109"/>
      <c r="D930" s="110"/>
      <c r="E930" s="107"/>
      <c r="F930" s="107"/>
      <c r="G930" s="107"/>
      <c r="H930" s="107"/>
      <c r="J930" s="107"/>
      <c r="K930" s="107"/>
      <c r="L930" s="107"/>
      <c r="M930" s="257"/>
      <c r="N930" s="107"/>
      <c r="O930" s="107"/>
      <c r="P930" s="107"/>
      <c r="Q930" s="107"/>
      <c r="V930" s="107"/>
      <c r="W930" s="107"/>
      <c r="X930" s="107"/>
    </row>
    <row r="931" spans="3:24" ht="12" customHeight="1" x14ac:dyDescent="0.3">
      <c r="C931" s="109"/>
      <c r="D931" s="110"/>
      <c r="E931" s="107"/>
      <c r="F931" s="107"/>
      <c r="G931" s="107"/>
      <c r="H931" s="107"/>
      <c r="J931" s="107"/>
      <c r="K931" s="107"/>
      <c r="L931" s="107"/>
      <c r="M931" s="257"/>
      <c r="N931" s="107"/>
      <c r="O931" s="107"/>
      <c r="P931" s="107"/>
      <c r="Q931" s="107"/>
      <c r="V931" s="107"/>
      <c r="W931" s="107"/>
      <c r="X931" s="107"/>
    </row>
    <row r="932" spans="3:24" ht="12" customHeight="1" x14ac:dyDescent="0.3">
      <c r="C932" s="109"/>
      <c r="D932" s="110"/>
      <c r="E932" s="107"/>
      <c r="F932" s="107"/>
      <c r="G932" s="107"/>
      <c r="H932" s="107"/>
      <c r="J932" s="107"/>
      <c r="K932" s="107"/>
      <c r="L932" s="107"/>
      <c r="M932" s="257"/>
      <c r="N932" s="107"/>
      <c r="O932" s="107"/>
      <c r="P932" s="107"/>
      <c r="Q932" s="107"/>
      <c r="V932" s="107"/>
      <c r="W932" s="107"/>
      <c r="X932" s="107"/>
    </row>
    <row r="933" spans="3:24" ht="12" customHeight="1" x14ac:dyDescent="0.3">
      <c r="C933" s="109"/>
      <c r="D933" s="110"/>
      <c r="E933" s="107"/>
      <c r="F933" s="107"/>
      <c r="G933" s="107"/>
      <c r="H933" s="107"/>
      <c r="J933" s="107"/>
      <c r="K933" s="107"/>
      <c r="L933" s="107"/>
      <c r="M933" s="257"/>
      <c r="N933" s="107"/>
      <c r="O933" s="107"/>
      <c r="P933" s="107"/>
      <c r="Q933" s="107"/>
      <c r="V933" s="107"/>
      <c r="W933" s="107"/>
      <c r="X933" s="107"/>
    </row>
    <row r="934" spans="3:24" ht="12" customHeight="1" x14ac:dyDescent="0.3">
      <c r="C934" s="109"/>
      <c r="D934" s="110"/>
      <c r="E934" s="107"/>
      <c r="F934" s="107"/>
      <c r="G934" s="107"/>
      <c r="H934" s="107"/>
      <c r="J934" s="107"/>
      <c r="K934" s="107"/>
      <c r="L934" s="107"/>
      <c r="M934" s="257"/>
      <c r="N934" s="107"/>
      <c r="O934" s="107"/>
      <c r="P934" s="107"/>
      <c r="Q934" s="107"/>
      <c r="V934" s="107"/>
      <c r="W934" s="107"/>
      <c r="X934" s="107"/>
    </row>
    <row r="935" spans="3:24" ht="12" customHeight="1" x14ac:dyDescent="0.3">
      <c r="C935" s="109"/>
      <c r="D935" s="110"/>
      <c r="E935" s="107"/>
      <c r="F935" s="107"/>
      <c r="G935" s="107"/>
      <c r="H935" s="107"/>
      <c r="J935" s="107"/>
      <c r="K935" s="107"/>
      <c r="L935" s="107"/>
      <c r="M935" s="257"/>
      <c r="N935" s="107"/>
      <c r="O935" s="107"/>
      <c r="P935" s="107"/>
      <c r="Q935" s="107"/>
      <c r="V935" s="107"/>
      <c r="W935" s="107"/>
      <c r="X935" s="107"/>
    </row>
  </sheetData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workbookViewId="0"/>
  </sheetViews>
  <sheetFormatPr defaultColWidth="9.109375" defaultRowHeight="13.8" x14ac:dyDescent="0.3"/>
  <cols>
    <col min="1" max="1" width="35.6640625" style="2" customWidth="1"/>
    <col min="2" max="2" width="2.6640625" style="2" customWidth="1"/>
    <col min="3" max="3" width="12.44140625" style="2" customWidth="1"/>
    <col min="4" max="4" width="12.88671875" style="2" customWidth="1"/>
    <col min="5" max="25" width="10.88671875" style="2" customWidth="1"/>
    <col min="26" max="16384" width="9.109375" style="2"/>
  </cols>
  <sheetData>
    <row r="1" spans="1:4" x14ac:dyDescent="0.3">
      <c r="A1" s="44"/>
    </row>
    <row r="2" spans="1:4" x14ac:dyDescent="0.3">
      <c r="A2" s="2" t="s">
        <v>513</v>
      </c>
      <c r="C2" s="32">
        <v>2011</v>
      </c>
    </row>
    <row r="3" spans="1:4" x14ac:dyDescent="0.3">
      <c r="C3" s="32">
        <v>2012</v>
      </c>
    </row>
    <row r="4" spans="1:4" x14ac:dyDescent="0.3">
      <c r="C4" s="32">
        <v>2013</v>
      </c>
    </row>
    <row r="5" spans="1:4" x14ac:dyDescent="0.3">
      <c r="C5" s="32">
        <v>2014</v>
      </c>
    </row>
    <row r="6" spans="1:4" x14ac:dyDescent="0.3">
      <c r="C6" s="32">
        <v>2015</v>
      </c>
    </row>
    <row r="7" spans="1:4" x14ac:dyDescent="0.3">
      <c r="C7" s="32">
        <v>2016</v>
      </c>
    </row>
    <row r="9" spans="1:4" x14ac:dyDescent="0.3">
      <c r="A9" s="3" t="s">
        <v>514</v>
      </c>
      <c r="B9" s="4"/>
      <c r="C9" s="3" t="s">
        <v>515</v>
      </c>
      <c r="D9" s="3" t="s">
        <v>1012</v>
      </c>
    </row>
    <row r="10" spans="1:4" x14ac:dyDescent="0.3">
      <c r="A10" s="4" t="s">
        <v>525</v>
      </c>
      <c r="B10" s="4"/>
      <c r="C10" s="33">
        <v>0</v>
      </c>
      <c r="D10" s="33">
        <f t="shared" ref="D10" si="0">1-C10</f>
        <v>1</v>
      </c>
    </row>
    <row r="11" spans="1:4" x14ac:dyDescent="0.3">
      <c r="A11" s="4" t="s">
        <v>526</v>
      </c>
      <c r="B11" s="4"/>
      <c r="C11" s="33">
        <v>0.505</v>
      </c>
      <c r="D11" s="33">
        <f>1-C11</f>
        <v>0.495</v>
      </c>
    </row>
    <row r="12" spans="1:4" x14ac:dyDescent="0.3">
      <c r="A12" s="4" t="s">
        <v>527</v>
      </c>
      <c r="B12" s="4"/>
      <c r="C12" s="33">
        <v>0.57469999999999999</v>
      </c>
      <c r="D12" s="33">
        <f>1-C12</f>
        <v>0.42530000000000001</v>
      </c>
    </row>
    <row r="13" spans="1:4" x14ac:dyDescent="0.3">
      <c r="A13" s="4" t="s">
        <v>449</v>
      </c>
      <c r="B13" s="4"/>
      <c r="C13" s="33">
        <v>0.7319</v>
      </c>
      <c r="D13" s="33">
        <f>1-C13</f>
        <v>0.2681</v>
      </c>
    </row>
    <row r="14" spans="1:4" x14ac:dyDescent="0.3">
      <c r="A14" s="4" t="s">
        <v>528</v>
      </c>
      <c r="B14" s="4"/>
      <c r="C14" s="33">
        <v>0</v>
      </c>
      <c r="D14" s="33">
        <f>1-C14</f>
        <v>1</v>
      </c>
    </row>
    <row r="15" spans="1:4" x14ac:dyDescent="0.3">
      <c r="A15" s="4" t="s">
        <v>529</v>
      </c>
      <c r="B15" s="4"/>
      <c r="C15" s="33">
        <v>0.98440000000000005</v>
      </c>
      <c r="D15" s="33">
        <f>1-C15</f>
        <v>1.5599999999999947E-2</v>
      </c>
    </row>
    <row r="16" spans="1:4" x14ac:dyDescent="0.3">
      <c r="A16" s="4" t="s">
        <v>530</v>
      </c>
      <c r="B16" s="4"/>
      <c r="C16" s="5"/>
      <c r="D16" s="5"/>
    </row>
    <row r="17" spans="1:5" x14ac:dyDescent="0.3">
      <c r="A17" s="4" t="s">
        <v>531</v>
      </c>
      <c r="B17" s="4"/>
      <c r="C17" s="5"/>
      <c r="D17" s="5"/>
    </row>
    <row r="18" spans="1:5" x14ac:dyDescent="0.3">
      <c r="A18" s="4" t="s">
        <v>480</v>
      </c>
      <c r="B18" s="4"/>
      <c r="C18" s="5"/>
      <c r="D18" s="5"/>
    </row>
    <row r="19" spans="1:5" x14ac:dyDescent="0.3">
      <c r="A19" s="4" t="s">
        <v>533</v>
      </c>
      <c r="B19" s="4"/>
      <c r="C19" s="33">
        <v>1</v>
      </c>
      <c r="D19" s="33">
        <f t="shared" ref="D19:D24" si="1">1-C19</f>
        <v>0</v>
      </c>
    </row>
    <row r="20" spans="1:5" x14ac:dyDescent="0.3">
      <c r="A20" s="4" t="s">
        <v>532</v>
      </c>
      <c r="B20" s="4"/>
      <c r="C20" s="33">
        <v>1</v>
      </c>
      <c r="D20" s="33">
        <f t="shared" si="1"/>
        <v>0</v>
      </c>
    </row>
    <row r="21" spans="1:5" x14ac:dyDescent="0.3">
      <c r="A21" s="4" t="s">
        <v>456</v>
      </c>
      <c r="B21" s="4"/>
      <c r="C21" s="33">
        <v>0.63829999999999998</v>
      </c>
      <c r="D21" s="33">
        <f t="shared" si="1"/>
        <v>0.36170000000000002</v>
      </c>
    </row>
    <row r="22" spans="1:5" x14ac:dyDescent="0.3">
      <c r="A22" s="4" t="s">
        <v>457</v>
      </c>
      <c r="B22" s="4"/>
      <c r="C22" s="33">
        <v>0.63829999999999998</v>
      </c>
      <c r="D22" s="33">
        <f t="shared" si="1"/>
        <v>0.36170000000000002</v>
      </c>
    </row>
    <row r="23" spans="1:5" x14ac:dyDescent="0.3">
      <c r="A23" s="4" t="s">
        <v>534</v>
      </c>
      <c r="B23" s="4"/>
      <c r="C23" s="33">
        <v>0.62339999999999995</v>
      </c>
      <c r="D23" s="33">
        <f t="shared" si="1"/>
        <v>0.37660000000000005</v>
      </c>
    </row>
    <row r="24" spans="1:5" x14ac:dyDescent="0.3">
      <c r="A24" s="4" t="s">
        <v>406</v>
      </c>
      <c r="B24" s="4"/>
      <c r="C24" s="33">
        <v>0.41670000000000001</v>
      </c>
      <c r="D24" s="33">
        <f t="shared" si="1"/>
        <v>0.58329999999999993</v>
      </c>
    </row>
    <row r="25" spans="1:5" x14ac:dyDescent="0.3">
      <c r="A25" s="4"/>
      <c r="B25" s="4"/>
      <c r="C25" s="5"/>
      <c r="D25" s="5"/>
    </row>
    <row r="26" spans="1:5" x14ac:dyDescent="0.3">
      <c r="A26" s="4"/>
      <c r="B26" s="4"/>
      <c r="C26" s="5"/>
      <c r="D26" s="5"/>
    </row>
    <row r="27" spans="1:5" x14ac:dyDescent="0.3">
      <c r="A27" s="41" t="s">
        <v>917</v>
      </c>
      <c r="C27" s="2" t="s">
        <v>627</v>
      </c>
      <c r="D27" s="2" t="s">
        <v>914</v>
      </c>
    </row>
    <row r="28" spans="1:5" x14ac:dyDescent="0.3">
      <c r="A28" s="2" t="s">
        <v>525</v>
      </c>
      <c r="C28" s="49">
        <v>1.0024999999999999</v>
      </c>
      <c r="D28" s="49">
        <v>1.0027999999999999</v>
      </c>
      <c r="E28" s="48"/>
    </row>
    <row r="29" spans="1:5" x14ac:dyDescent="0.3">
      <c r="A29" s="6" t="s">
        <v>526</v>
      </c>
      <c r="B29" s="7"/>
      <c r="C29" s="49">
        <v>0.99329999999999996</v>
      </c>
      <c r="D29" s="49">
        <v>0.99570000000000003</v>
      </c>
      <c r="E29" s="48"/>
    </row>
    <row r="30" spans="1:5" x14ac:dyDescent="0.3">
      <c r="A30" s="6" t="s">
        <v>527</v>
      </c>
      <c r="B30" s="7"/>
      <c r="C30" s="49">
        <v>1.0072000000000001</v>
      </c>
      <c r="D30" s="49">
        <v>1.0069999999999999</v>
      </c>
      <c r="E30" s="48"/>
    </row>
    <row r="31" spans="1:5" x14ac:dyDescent="0.3">
      <c r="A31" s="6" t="s">
        <v>449</v>
      </c>
      <c r="B31" s="7"/>
      <c r="C31" s="49">
        <v>1.0118</v>
      </c>
      <c r="D31" s="49">
        <v>1.0118</v>
      </c>
      <c r="E31" s="48"/>
    </row>
    <row r="32" spans="1:5" x14ac:dyDescent="0.3">
      <c r="A32" s="6" t="s">
        <v>528</v>
      </c>
      <c r="B32" s="7"/>
      <c r="C32" s="49">
        <v>1.0024999999999999</v>
      </c>
      <c r="D32" s="49">
        <v>1.0027999999999999</v>
      </c>
      <c r="E32" s="48"/>
    </row>
    <row r="33" spans="1:6" x14ac:dyDescent="0.3">
      <c r="A33" s="6" t="s">
        <v>529</v>
      </c>
      <c r="B33" s="7"/>
      <c r="C33" s="49">
        <v>0.99929999999999997</v>
      </c>
      <c r="D33" s="49">
        <v>0.99950000000000006</v>
      </c>
      <c r="E33" s="48"/>
    </row>
    <row r="34" spans="1:6" x14ac:dyDescent="0.3">
      <c r="A34" s="6" t="s">
        <v>530</v>
      </c>
      <c r="B34" s="7"/>
      <c r="C34" s="49"/>
      <c r="D34" s="49"/>
      <c r="E34" s="48"/>
    </row>
    <row r="35" spans="1:6" x14ac:dyDescent="0.3">
      <c r="A35" s="6" t="s">
        <v>531</v>
      </c>
      <c r="B35" s="7"/>
      <c r="C35" s="49"/>
      <c r="D35" s="49"/>
      <c r="E35" s="48"/>
    </row>
    <row r="36" spans="1:6" x14ac:dyDescent="0.3">
      <c r="A36" s="6" t="s">
        <v>480</v>
      </c>
      <c r="B36" s="7"/>
      <c r="C36" s="49">
        <v>1.0123</v>
      </c>
      <c r="D36" s="49">
        <v>1.0123</v>
      </c>
      <c r="E36" s="48"/>
    </row>
    <row r="37" spans="1:6" x14ac:dyDescent="0.3">
      <c r="A37" s="6" t="s">
        <v>532</v>
      </c>
      <c r="B37" s="7"/>
      <c r="C37" s="49">
        <v>0.99329999999999996</v>
      </c>
      <c r="D37" s="49">
        <v>0.99570000000000003</v>
      </c>
      <c r="E37" s="48"/>
    </row>
    <row r="38" spans="1:6" x14ac:dyDescent="0.3">
      <c r="A38" s="6" t="s">
        <v>533</v>
      </c>
      <c r="B38" s="7"/>
      <c r="C38" s="49">
        <v>1.0123</v>
      </c>
      <c r="D38" s="49">
        <v>1.0123</v>
      </c>
      <c r="E38" s="48"/>
    </row>
    <row r="39" spans="1:6" x14ac:dyDescent="0.3">
      <c r="A39" s="6" t="s">
        <v>456</v>
      </c>
      <c r="B39" s="7"/>
      <c r="C39" s="49">
        <v>1.0286</v>
      </c>
      <c r="D39" s="49">
        <v>1.0162</v>
      </c>
      <c r="E39" s="48"/>
    </row>
    <row r="40" spans="1:6" x14ac:dyDescent="0.3">
      <c r="A40" s="6" t="s">
        <v>457</v>
      </c>
      <c r="B40" s="7"/>
      <c r="C40" s="49">
        <v>1</v>
      </c>
      <c r="D40" s="49">
        <v>1</v>
      </c>
      <c r="E40" s="48"/>
    </row>
    <row r="41" spans="1:6" x14ac:dyDescent="0.3">
      <c r="A41" s="6" t="s">
        <v>534</v>
      </c>
      <c r="B41" s="7"/>
      <c r="C41" s="49">
        <v>0.99070000000000003</v>
      </c>
      <c r="D41" s="49">
        <v>1.0144</v>
      </c>
      <c r="E41" s="48"/>
    </row>
    <row r="42" spans="1:6" x14ac:dyDescent="0.3">
      <c r="A42" s="6" t="s">
        <v>406</v>
      </c>
      <c r="B42" s="7"/>
      <c r="C42" s="49">
        <v>1</v>
      </c>
      <c r="D42" s="49">
        <v>1</v>
      </c>
      <c r="E42" s="48"/>
    </row>
    <row r="43" spans="1:6" x14ac:dyDescent="0.3">
      <c r="A43" s="6"/>
      <c r="B43" s="7"/>
      <c r="F43" s="48"/>
    </row>
    <row r="44" spans="1:6" x14ac:dyDescent="0.3">
      <c r="A44" s="6"/>
      <c r="B44" s="7"/>
      <c r="F44" s="48"/>
    </row>
    <row r="45" spans="1:6" x14ac:dyDescent="0.3">
      <c r="A45" s="6"/>
      <c r="B45" s="7"/>
    </row>
    <row r="46" spans="1:6" x14ac:dyDescent="0.3">
      <c r="A46" s="6"/>
      <c r="B46" s="7"/>
    </row>
    <row r="47" spans="1:6" x14ac:dyDescent="0.3">
      <c r="A47" s="6"/>
      <c r="B47" s="7"/>
    </row>
    <row r="48" spans="1:6" x14ac:dyDescent="0.3">
      <c r="A48" s="6"/>
      <c r="B48" s="7"/>
    </row>
    <row r="49" spans="1:2" x14ac:dyDescent="0.3">
      <c r="A49" s="6"/>
      <c r="B49" s="7"/>
    </row>
    <row r="50" spans="1:2" x14ac:dyDescent="0.3">
      <c r="A50" s="6"/>
      <c r="B50" s="7"/>
    </row>
    <row r="51" spans="1:2" x14ac:dyDescent="0.3">
      <c r="A51" s="6"/>
      <c r="B51" s="7"/>
    </row>
    <row r="52" spans="1:2" x14ac:dyDescent="0.3">
      <c r="A52" s="6"/>
      <c r="B52" s="7"/>
    </row>
    <row r="53" spans="1:2" x14ac:dyDescent="0.3">
      <c r="A53" s="6"/>
      <c r="B53" s="7"/>
    </row>
    <row r="54" spans="1:2" x14ac:dyDescent="0.3">
      <c r="A54" s="6"/>
      <c r="B54" s="7"/>
    </row>
    <row r="55" spans="1:2" x14ac:dyDescent="0.3">
      <c r="A55" s="6"/>
      <c r="B55" s="7"/>
    </row>
    <row r="56" spans="1:2" x14ac:dyDescent="0.3">
      <c r="A56" s="6"/>
      <c r="B56" s="7"/>
    </row>
    <row r="57" spans="1:2" x14ac:dyDescent="0.3">
      <c r="A57" s="6"/>
      <c r="B57" s="7"/>
    </row>
    <row r="58" spans="1:2" x14ac:dyDescent="0.3">
      <c r="A58" s="6"/>
      <c r="B58" s="7"/>
    </row>
    <row r="59" spans="1:2" x14ac:dyDescent="0.3">
      <c r="A59" s="6"/>
      <c r="B59" s="7"/>
    </row>
    <row r="60" spans="1:2" x14ac:dyDescent="0.3">
      <c r="A60" s="6"/>
      <c r="B60" s="7"/>
    </row>
    <row r="61" spans="1:2" x14ac:dyDescent="0.3">
      <c r="A61" s="6"/>
      <c r="B61" s="7"/>
    </row>
    <row r="62" spans="1:2" x14ac:dyDescent="0.3">
      <c r="A62" s="6"/>
      <c r="B62" s="7"/>
    </row>
    <row r="63" spans="1:2" x14ac:dyDescent="0.3">
      <c r="A63" s="6"/>
      <c r="B63" s="7"/>
    </row>
    <row r="64" spans="1:2" x14ac:dyDescent="0.3">
      <c r="A64" s="6"/>
      <c r="B64" s="7"/>
    </row>
    <row r="65" spans="1:2" x14ac:dyDescent="0.3">
      <c r="A65" s="6"/>
      <c r="B65" s="7"/>
    </row>
    <row r="66" spans="1:2" x14ac:dyDescent="0.3">
      <c r="A66" s="6"/>
      <c r="B66" s="7"/>
    </row>
    <row r="67" spans="1:2" x14ac:dyDescent="0.3">
      <c r="A67" s="6"/>
      <c r="B67" s="7"/>
    </row>
    <row r="68" spans="1:2" x14ac:dyDescent="0.3">
      <c r="A68" s="6"/>
      <c r="B68" s="7"/>
    </row>
    <row r="69" spans="1:2" x14ac:dyDescent="0.3">
      <c r="A69" s="6"/>
      <c r="B69" s="7"/>
    </row>
    <row r="70" spans="1:2" x14ac:dyDescent="0.3">
      <c r="A70" s="6"/>
      <c r="B70" s="7"/>
    </row>
    <row r="71" spans="1:2" x14ac:dyDescent="0.3">
      <c r="A71" s="6"/>
      <c r="B71" s="7"/>
    </row>
    <row r="72" spans="1:2" x14ac:dyDescent="0.3">
      <c r="A72" s="6"/>
      <c r="B72" s="7"/>
    </row>
    <row r="73" spans="1:2" x14ac:dyDescent="0.3">
      <c r="A73" s="6"/>
      <c r="B73" s="7"/>
    </row>
    <row r="74" spans="1:2" x14ac:dyDescent="0.3">
      <c r="A74" s="6"/>
      <c r="B74" s="7"/>
    </row>
    <row r="75" spans="1:2" x14ac:dyDescent="0.3">
      <c r="A75" s="6"/>
      <c r="B75" s="7"/>
    </row>
    <row r="76" spans="1:2" x14ac:dyDescent="0.3">
      <c r="A76" s="6"/>
      <c r="B76" s="7"/>
    </row>
    <row r="77" spans="1:2" x14ac:dyDescent="0.3">
      <c r="A77" s="6"/>
      <c r="B77" s="7"/>
    </row>
    <row r="78" spans="1:2" x14ac:dyDescent="0.3">
      <c r="A78" s="6"/>
      <c r="B78" s="7"/>
    </row>
    <row r="79" spans="1:2" x14ac:dyDescent="0.3">
      <c r="A79" s="6"/>
      <c r="B79" s="7"/>
    </row>
    <row r="80" spans="1:2" x14ac:dyDescent="0.3">
      <c r="A80" s="6"/>
      <c r="B80" s="7"/>
    </row>
    <row r="81" spans="1:2" x14ac:dyDescent="0.3">
      <c r="A81" s="6"/>
      <c r="B81" s="7"/>
    </row>
    <row r="82" spans="1:2" x14ac:dyDescent="0.3">
      <c r="A82" s="6"/>
      <c r="B82" s="7"/>
    </row>
    <row r="83" spans="1:2" x14ac:dyDescent="0.3">
      <c r="A83" s="6"/>
      <c r="B83" s="7"/>
    </row>
    <row r="84" spans="1:2" x14ac:dyDescent="0.3">
      <c r="A84" s="6"/>
      <c r="B84" s="7"/>
    </row>
    <row r="85" spans="1:2" x14ac:dyDescent="0.3">
      <c r="A85" s="6"/>
      <c r="B85" s="7"/>
    </row>
  </sheetData>
  <sheetProtection password="DFB1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91"/>
  <sheetViews>
    <sheetView workbookViewId="0"/>
  </sheetViews>
  <sheetFormatPr defaultRowHeight="13.2" x14ac:dyDescent="0.25"/>
  <cols>
    <col min="1" max="1" width="3.88671875" customWidth="1"/>
    <col min="3" max="4" width="13.88671875" bestFit="1" customWidth="1"/>
    <col min="5" max="5" width="10.109375" bestFit="1" customWidth="1"/>
    <col min="6" max="9" width="10.109375" customWidth="1"/>
    <col min="10" max="10" width="12" customWidth="1"/>
    <col min="12" max="12" width="15.33203125" customWidth="1"/>
    <col min="13" max="13" width="13.6640625" customWidth="1"/>
    <col min="14" max="14" width="12.6640625" customWidth="1"/>
  </cols>
  <sheetData>
    <row r="2" spans="2:7" x14ac:dyDescent="0.25">
      <c r="B2" s="1" t="s">
        <v>622</v>
      </c>
      <c r="F2" s="1" t="s">
        <v>623</v>
      </c>
    </row>
    <row r="3" spans="2:7" x14ac:dyDescent="0.25">
      <c r="B3" t="s">
        <v>624</v>
      </c>
    </row>
    <row r="4" spans="2:7" x14ac:dyDescent="0.25">
      <c r="C4">
        <v>2013</v>
      </c>
      <c r="D4">
        <v>2014</v>
      </c>
      <c r="E4" s="35"/>
      <c r="G4" s="47" t="s">
        <v>625</v>
      </c>
    </row>
    <row r="5" spans="2:7" x14ac:dyDescent="0.25">
      <c r="B5" t="s">
        <v>565</v>
      </c>
      <c r="C5" s="36">
        <v>16779575</v>
      </c>
      <c r="D5" s="36">
        <v>16829289</v>
      </c>
      <c r="E5" s="36"/>
      <c r="F5" s="40"/>
      <c r="G5" s="46">
        <f>ROUND(+(D5/C5),4)</f>
        <v>1.0029999999999999</v>
      </c>
    </row>
    <row r="6" spans="2:7" x14ac:dyDescent="0.25">
      <c r="B6" t="s">
        <v>566</v>
      </c>
      <c r="C6" s="36">
        <v>3870773</v>
      </c>
      <c r="D6" s="36">
        <v>3846040</v>
      </c>
      <c r="E6" s="36"/>
      <c r="F6" s="40"/>
      <c r="G6" s="46">
        <f t="shared" ref="G6:G17" si="0">ROUND(+(D6/C6),4)</f>
        <v>0.99360000000000004</v>
      </c>
    </row>
    <row r="7" spans="2:7" x14ac:dyDescent="0.25">
      <c r="B7" t="s">
        <v>567</v>
      </c>
      <c r="C7" s="36">
        <v>2292750</v>
      </c>
      <c r="D7" s="36">
        <v>2303928</v>
      </c>
      <c r="E7" s="36"/>
      <c r="F7" s="40"/>
      <c r="G7" s="46">
        <f t="shared" si="0"/>
        <v>1.0048999999999999</v>
      </c>
    </row>
    <row r="8" spans="2:7" x14ac:dyDescent="0.25">
      <c r="B8" t="s">
        <v>573</v>
      </c>
      <c r="C8" s="36">
        <v>1322230</v>
      </c>
      <c r="D8" s="36">
        <v>1337809</v>
      </c>
      <c r="E8" s="36"/>
      <c r="F8" s="40"/>
      <c r="G8" s="46">
        <f t="shared" si="0"/>
        <v>1.0118</v>
      </c>
    </row>
    <row r="9" spans="2:7" x14ac:dyDescent="0.25">
      <c r="B9" s="286" t="s">
        <v>568</v>
      </c>
      <c r="C9" s="36">
        <f>+C5</f>
        <v>16779575</v>
      </c>
      <c r="D9" s="36">
        <f>+D5</f>
        <v>16829289</v>
      </c>
      <c r="E9" s="36"/>
      <c r="F9" s="40"/>
      <c r="G9" s="46">
        <f t="shared" si="0"/>
        <v>1.0029999999999999</v>
      </c>
    </row>
    <row r="10" spans="2:7" x14ac:dyDescent="0.25">
      <c r="B10" t="s">
        <v>569</v>
      </c>
      <c r="C10" s="36">
        <v>379970</v>
      </c>
      <c r="D10" s="36">
        <v>379720</v>
      </c>
      <c r="E10" s="36"/>
      <c r="F10" s="40"/>
      <c r="G10" s="46">
        <f t="shared" si="0"/>
        <v>0.99929999999999997</v>
      </c>
    </row>
    <row r="11" spans="2:7" x14ac:dyDescent="0.25">
      <c r="B11" t="s">
        <v>570</v>
      </c>
      <c r="C11" s="36">
        <v>722007</v>
      </c>
      <c r="D11" s="36">
        <v>730853</v>
      </c>
      <c r="E11" s="36"/>
      <c r="F11" s="40"/>
      <c r="G11" s="46">
        <f t="shared" si="0"/>
        <v>1.0123</v>
      </c>
    </row>
    <row r="12" spans="2:7" x14ac:dyDescent="0.25">
      <c r="B12" t="s">
        <v>574</v>
      </c>
      <c r="C12" s="36">
        <f>+C6</f>
        <v>3870773</v>
      </c>
      <c r="D12" s="36">
        <f>+D6</f>
        <v>3846040</v>
      </c>
      <c r="E12" s="36"/>
      <c r="F12" s="40"/>
      <c r="G12" s="46">
        <f t="shared" si="0"/>
        <v>0.99360000000000004</v>
      </c>
    </row>
    <row r="13" spans="2:7" x14ac:dyDescent="0.25">
      <c r="B13" t="s">
        <v>575</v>
      </c>
      <c r="C13" s="36">
        <f>+C11</f>
        <v>722007</v>
      </c>
      <c r="D13" s="36">
        <f>+D11</f>
        <v>730853</v>
      </c>
      <c r="E13" s="36"/>
      <c r="F13" s="40"/>
      <c r="G13" s="46">
        <f t="shared" si="0"/>
        <v>1.0123</v>
      </c>
    </row>
    <row r="14" spans="2:7" x14ac:dyDescent="0.25">
      <c r="B14" t="s">
        <v>571</v>
      </c>
      <c r="C14" s="36">
        <v>106661</v>
      </c>
      <c r="D14" s="36">
        <v>108579</v>
      </c>
      <c r="E14" s="36"/>
      <c r="F14" s="40"/>
      <c r="G14" s="46">
        <f t="shared" si="0"/>
        <v>1.018</v>
      </c>
    </row>
    <row r="15" spans="2:7" x14ac:dyDescent="0.25">
      <c r="B15" t="s">
        <v>576</v>
      </c>
      <c r="C15" s="36">
        <v>1</v>
      </c>
      <c r="D15" s="36">
        <v>1</v>
      </c>
      <c r="E15" s="36"/>
      <c r="F15" s="40"/>
      <c r="G15" s="46">
        <f t="shared" si="0"/>
        <v>1</v>
      </c>
    </row>
    <row r="16" spans="2:7" x14ac:dyDescent="0.25">
      <c r="B16" t="s">
        <v>572</v>
      </c>
      <c r="C16" s="36">
        <v>15069779</v>
      </c>
      <c r="D16" s="36">
        <v>15213956</v>
      </c>
      <c r="E16" s="36"/>
      <c r="F16" s="40"/>
      <c r="G16" s="46">
        <f t="shared" si="0"/>
        <v>1.0096000000000001</v>
      </c>
    </row>
    <row r="17" spans="2:7" x14ac:dyDescent="0.25">
      <c r="B17" s="286" t="s">
        <v>559</v>
      </c>
      <c r="C17" s="36">
        <v>9592</v>
      </c>
      <c r="D17" s="36">
        <v>9592</v>
      </c>
      <c r="E17" s="36"/>
      <c r="F17" s="40"/>
      <c r="G17" s="46">
        <f t="shared" si="0"/>
        <v>1</v>
      </c>
    </row>
    <row r="19" spans="2:7" x14ac:dyDescent="0.25">
      <c r="B19" s="1" t="s">
        <v>626</v>
      </c>
      <c r="F19" s="1" t="s">
        <v>888</v>
      </c>
    </row>
    <row r="20" spans="2:7" x14ac:dyDescent="0.25">
      <c r="B20" s="47" t="s">
        <v>912</v>
      </c>
    </row>
    <row r="21" spans="2:7" x14ac:dyDescent="0.25">
      <c r="C21">
        <v>2014</v>
      </c>
      <c r="D21">
        <v>2015</v>
      </c>
      <c r="E21" s="35"/>
      <c r="G21" s="47" t="s">
        <v>627</v>
      </c>
    </row>
    <row r="22" spans="2:7" x14ac:dyDescent="0.25">
      <c r="B22" t="s">
        <v>565</v>
      </c>
      <c r="C22" s="36">
        <f>+D5</f>
        <v>16829289</v>
      </c>
      <c r="D22" s="45">
        <v>16871473</v>
      </c>
      <c r="E22" s="36"/>
      <c r="F22" s="40"/>
      <c r="G22" s="46">
        <f>ROUND(+(D22/C22),4)</f>
        <v>1.0024999999999999</v>
      </c>
    </row>
    <row r="23" spans="2:7" x14ac:dyDescent="0.25">
      <c r="B23" t="s">
        <v>566</v>
      </c>
      <c r="C23" s="36">
        <f t="shared" ref="C23:C33" si="1">+D6</f>
        <v>3846040</v>
      </c>
      <c r="D23" s="45">
        <v>3820250</v>
      </c>
      <c r="E23" s="36"/>
      <c r="F23" s="40"/>
      <c r="G23" s="46">
        <f t="shared" ref="G23:G33" si="2">ROUND(+(D23/C23),4)</f>
        <v>0.99329999999999996</v>
      </c>
    </row>
    <row r="24" spans="2:7" x14ac:dyDescent="0.25">
      <c r="B24" t="s">
        <v>567</v>
      </c>
      <c r="C24" s="36">
        <f t="shared" si="1"/>
        <v>2303928</v>
      </c>
      <c r="D24" s="45">
        <v>2320560</v>
      </c>
      <c r="E24" s="36"/>
      <c r="F24" s="40"/>
      <c r="G24" s="46">
        <f t="shared" si="2"/>
        <v>1.0072000000000001</v>
      </c>
    </row>
    <row r="25" spans="2:7" x14ac:dyDescent="0.25">
      <c r="B25" t="s">
        <v>573</v>
      </c>
      <c r="C25" s="36">
        <f t="shared" si="1"/>
        <v>1337809</v>
      </c>
      <c r="D25" s="45">
        <v>1353593</v>
      </c>
      <c r="E25" s="36"/>
      <c r="F25" s="40"/>
      <c r="G25" s="46">
        <f t="shared" si="2"/>
        <v>1.0118</v>
      </c>
    </row>
    <row r="26" spans="2:7" x14ac:dyDescent="0.25">
      <c r="B26" t="s">
        <v>568</v>
      </c>
      <c r="C26" s="36">
        <f t="shared" si="1"/>
        <v>16829289</v>
      </c>
      <c r="D26" s="45">
        <f>+D22</f>
        <v>16871473</v>
      </c>
      <c r="E26" s="36"/>
      <c r="F26" s="40"/>
      <c r="G26" s="46">
        <f t="shared" si="2"/>
        <v>1.0024999999999999</v>
      </c>
    </row>
    <row r="27" spans="2:7" x14ac:dyDescent="0.25">
      <c r="B27" t="s">
        <v>569</v>
      </c>
      <c r="C27" s="36">
        <f t="shared" si="1"/>
        <v>379720</v>
      </c>
      <c r="D27" s="45">
        <v>379454</v>
      </c>
      <c r="E27" s="36"/>
      <c r="F27" s="40"/>
      <c r="G27" s="46">
        <f t="shared" si="2"/>
        <v>0.99929999999999997</v>
      </c>
    </row>
    <row r="28" spans="2:7" x14ac:dyDescent="0.25">
      <c r="B28" t="s">
        <v>570</v>
      </c>
      <c r="C28" s="36">
        <f t="shared" si="1"/>
        <v>730853</v>
      </c>
      <c r="D28" s="45">
        <v>739808</v>
      </c>
      <c r="E28" s="36"/>
      <c r="F28" s="40"/>
      <c r="G28" s="46">
        <f t="shared" si="2"/>
        <v>1.0123</v>
      </c>
    </row>
    <row r="29" spans="2:7" x14ac:dyDescent="0.25">
      <c r="B29" t="s">
        <v>574</v>
      </c>
      <c r="C29" s="36">
        <f t="shared" si="1"/>
        <v>3846040</v>
      </c>
      <c r="D29" s="45">
        <f>+D23</f>
        <v>3820250</v>
      </c>
      <c r="E29" s="36"/>
      <c r="F29" s="40"/>
      <c r="G29" s="46">
        <f t="shared" si="2"/>
        <v>0.99329999999999996</v>
      </c>
    </row>
    <row r="30" spans="2:7" x14ac:dyDescent="0.25">
      <c r="B30" t="s">
        <v>575</v>
      </c>
      <c r="C30" s="36">
        <f t="shared" si="1"/>
        <v>730853</v>
      </c>
      <c r="D30" s="45">
        <f>+D28</f>
        <v>739808</v>
      </c>
      <c r="E30" s="36"/>
      <c r="F30" s="40"/>
      <c r="G30" s="46">
        <f t="shared" si="2"/>
        <v>1.0123</v>
      </c>
    </row>
    <row r="31" spans="2:7" x14ac:dyDescent="0.25">
      <c r="B31" t="s">
        <v>571</v>
      </c>
      <c r="C31" s="36">
        <f t="shared" si="1"/>
        <v>108579</v>
      </c>
      <c r="D31" s="45">
        <v>111686</v>
      </c>
      <c r="E31" s="36"/>
      <c r="F31" s="40"/>
      <c r="G31" s="46">
        <f t="shared" si="2"/>
        <v>1.0286</v>
      </c>
    </row>
    <row r="32" spans="2:7" x14ac:dyDescent="0.25">
      <c r="B32" t="s">
        <v>576</v>
      </c>
      <c r="C32" s="36">
        <f t="shared" si="1"/>
        <v>1</v>
      </c>
      <c r="D32" s="45">
        <v>1</v>
      </c>
      <c r="E32" s="36"/>
      <c r="F32" s="40"/>
      <c r="G32" s="46">
        <f t="shared" si="2"/>
        <v>1</v>
      </c>
    </row>
    <row r="33" spans="2:7" x14ac:dyDescent="0.25">
      <c r="B33" t="s">
        <v>572</v>
      </c>
      <c r="C33" s="36">
        <f t="shared" si="1"/>
        <v>15213956</v>
      </c>
      <c r="D33" s="45">
        <v>15072465</v>
      </c>
      <c r="E33" s="36"/>
      <c r="F33" s="40"/>
      <c r="G33" s="46">
        <f t="shared" si="2"/>
        <v>0.99070000000000003</v>
      </c>
    </row>
    <row r="35" spans="2:7" x14ac:dyDescent="0.25">
      <c r="B35" s="1" t="s">
        <v>887</v>
      </c>
      <c r="F35" s="1" t="s">
        <v>888</v>
      </c>
    </row>
    <row r="36" spans="2:7" x14ac:dyDescent="0.25">
      <c r="B36" s="47" t="s">
        <v>913</v>
      </c>
    </row>
    <row r="37" spans="2:7" x14ac:dyDescent="0.25">
      <c r="C37">
        <v>2015</v>
      </c>
      <c r="D37">
        <v>2016</v>
      </c>
      <c r="E37" s="35"/>
      <c r="G37" s="47" t="s">
        <v>914</v>
      </c>
    </row>
    <row r="38" spans="2:7" x14ac:dyDescent="0.25">
      <c r="B38" t="s">
        <v>565</v>
      </c>
      <c r="C38" s="45">
        <f>+D22</f>
        <v>16871473</v>
      </c>
      <c r="D38" s="45">
        <v>16919077</v>
      </c>
      <c r="E38" s="36"/>
      <c r="F38" s="40"/>
      <c r="G38" s="46">
        <f>ROUND(+(D38/C38),4)</f>
        <v>1.0027999999999999</v>
      </c>
    </row>
    <row r="39" spans="2:7" x14ac:dyDescent="0.25">
      <c r="B39" t="s">
        <v>566</v>
      </c>
      <c r="C39" s="45">
        <f t="shared" ref="C39:C49" si="3">+D23</f>
        <v>3820250</v>
      </c>
      <c r="D39" s="45">
        <v>3803932</v>
      </c>
      <c r="E39" s="36"/>
      <c r="F39" s="40"/>
      <c r="G39" s="46">
        <f t="shared" ref="G39:G49" si="4">ROUND(+(D39/C39),4)</f>
        <v>0.99570000000000003</v>
      </c>
    </row>
    <row r="40" spans="2:7" x14ac:dyDescent="0.25">
      <c r="B40" t="s">
        <v>567</v>
      </c>
      <c r="C40" s="45">
        <f t="shared" si="3"/>
        <v>2320560</v>
      </c>
      <c r="D40" s="45">
        <v>2336804</v>
      </c>
      <c r="E40" s="36"/>
      <c r="F40" s="40"/>
      <c r="G40" s="46">
        <f t="shared" si="4"/>
        <v>1.0069999999999999</v>
      </c>
    </row>
    <row r="41" spans="2:7" x14ac:dyDescent="0.25">
      <c r="B41" t="s">
        <v>573</v>
      </c>
      <c r="C41" s="45">
        <f t="shared" si="3"/>
        <v>1353593</v>
      </c>
      <c r="D41" s="45">
        <v>1369563</v>
      </c>
      <c r="E41" s="36"/>
      <c r="F41" s="40"/>
      <c r="G41" s="46">
        <f t="shared" si="4"/>
        <v>1.0118</v>
      </c>
    </row>
    <row r="42" spans="2:7" x14ac:dyDescent="0.25">
      <c r="B42" t="s">
        <v>568</v>
      </c>
      <c r="C42" s="45">
        <f t="shared" si="3"/>
        <v>16871473</v>
      </c>
      <c r="D42" s="45">
        <f>+D38</f>
        <v>16919077</v>
      </c>
      <c r="E42" s="36"/>
      <c r="F42" s="40"/>
      <c r="G42" s="46">
        <f t="shared" si="4"/>
        <v>1.0027999999999999</v>
      </c>
    </row>
    <row r="43" spans="2:7" x14ac:dyDescent="0.25">
      <c r="B43" t="s">
        <v>569</v>
      </c>
      <c r="C43" s="45">
        <f t="shared" si="3"/>
        <v>379454</v>
      </c>
      <c r="D43" s="45">
        <v>379272</v>
      </c>
      <c r="E43" s="36"/>
      <c r="F43" s="40"/>
      <c r="G43" s="46">
        <f t="shared" si="4"/>
        <v>0.99950000000000006</v>
      </c>
    </row>
    <row r="44" spans="2:7" x14ac:dyDescent="0.25">
      <c r="B44" t="s">
        <v>570</v>
      </c>
      <c r="C44" s="45">
        <f t="shared" si="3"/>
        <v>739808</v>
      </c>
      <c r="D44" s="45">
        <v>748873</v>
      </c>
      <c r="E44" s="36"/>
      <c r="F44" s="40"/>
      <c r="G44" s="46">
        <f t="shared" si="4"/>
        <v>1.0123</v>
      </c>
    </row>
    <row r="45" spans="2:7" x14ac:dyDescent="0.25">
      <c r="B45" t="s">
        <v>574</v>
      </c>
      <c r="C45" s="45">
        <f t="shared" si="3"/>
        <v>3820250</v>
      </c>
      <c r="D45" s="45">
        <f>+D39</f>
        <v>3803932</v>
      </c>
      <c r="E45" s="36"/>
      <c r="F45" s="40"/>
      <c r="G45" s="46">
        <f t="shared" si="4"/>
        <v>0.99570000000000003</v>
      </c>
    </row>
    <row r="46" spans="2:7" x14ac:dyDescent="0.25">
      <c r="B46" t="s">
        <v>575</v>
      </c>
      <c r="C46" s="45">
        <f t="shared" si="3"/>
        <v>739808</v>
      </c>
      <c r="D46" s="45">
        <f>+D44</f>
        <v>748873</v>
      </c>
      <c r="E46" s="36"/>
      <c r="F46" s="40"/>
      <c r="G46" s="46">
        <f t="shared" si="4"/>
        <v>1.0123</v>
      </c>
    </row>
    <row r="47" spans="2:7" x14ac:dyDescent="0.25">
      <c r="B47" t="s">
        <v>571</v>
      </c>
      <c r="C47" s="45">
        <f t="shared" si="3"/>
        <v>111686</v>
      </c>
      <c r="D47" s="45">
        <v>113490</v>
      </c>
      <c r="E47" s="36"/>
      <c r="F47" s="40"/>
      <c r="G47" s="46">
        <f t="shared" si="4"/>
        <v>1.0162</v>
      </c>
    </row>
    <row r="48" spans="2:7" x14ac:dyDescent="0.25">
      <c r="B48" t="s">
        <v>576</v>
      </c>
      <c r="C48" s="45">
        <f t="shared" si="3"/>
        <v>1</v>
      </c>
      <c r="D48" s="45">
        <v>1</v>
      </c>
      <c r="E48" s="36"/>
      <c r="F48" s="40"/>
      <c r="G48" s="46">
        <f t="shared" si="4"/>
        <v>1</v>
      </c>
    </row>
    <row r="49" spans="2:7" x14ac:dyDescent="0.25">
      <c r="B49" t="s">
        <v>572</v>
      </c>
      <c r="C49" s="45">
        <f t="shared" si="3"/>
        <v>15072465</v>
      </c>
      <c r="D49" s="45">
        <v>15289264</v>
      </c>
      <c r="E49" s="36"/>
      <c r="F49" s="40"/>
      <c r="G49" s="46">
        <f t="shared" si="4"/>
        <v>1.0144</v>
      </c>
    </row>
    <row r="51" spans="2:7" x14ac:dyDescent="0.25">
      <c r="B51" s="1" t="s">
        <v>626</v>
      </c>
      <c r="F51" s="1" t="s">
        <v>888</v>
      </c>
    </row>
    <row r="52" spans="2:7" x14ac:dyDescent="0.25">
      <c r="B52" s="47" t="s">
        <v>915</v>
      </c>
    </row>
    <row r="53" spans="2:7" x14ac:dyDescent="0.25">
      <c r="C53">
        <v>2016</v>
      </c>
      <c r="D53">
        <v>2017</v>
      </c>
      <c r="E53" s="35"/>
      <c r="G53" s="47" t="s">
        <v>916</v>
      </c>
    </row>
    <row r="54" spans="2:7" x14ac:dyDescent="0.25">
      <c r="B54" t="s">
        <v>565</v>
      </c>
      <c r="C54" s="45">
        <f>+D38</f>
        <v>16919077</v>
      </c>
      <c r="D54" s="45">
        <v>16969920</v>
      </c>
      <c r="E54" s="36"/>
      <c r="F54" s="40"/>
      <c r="G54" s="46">
        <f>ROUND(+(D54/C54),4)</f>
        <v>1.0029999999999999</v>
      </c>
    </row>
    <row r="55" spans="2:7" x14ac:dyDescent="0.25">
      <c r="B55" t="s">
        <v>566</v>
      </c>
      <c r="C55" s="45">
        <f t="shared" ref="C55:C65" si="5">+D39</f>
        <v>3803932</v>
      </c>
      <c r="D55" s="45">
        <v>3790979</v>
      </c>
      <c r="E55" s="36"/>
      <c r="F55" s="40"/>
      <c r="G55" s="46">
        <f t="shared" ref="G55:G65" si="6">ROUND(+(D55/C55),4)</f>
        <v>0.99660000000000004</v>
      </c>
    </row>
    <row r="56" spans="2:7" x14ac:dyDescent="0.25">
      <c r="B56" t="s">
        <v>567</v>
      </c>
      <c r="C56" s="45">
        <f t="shared" si="5"/>
        <v>2336804</v>
      </c>
      <c r="D56" s="45">
        <v>2353161</v>
      </c>
      <c r="E56" s="36"/>
      <c r="F56" s="40"/>
      <c r="G56" s="46">
        <f t="shared" si="6"/>
        <v>1.0069999999999999</v>
      </c>
    </row>
    <row r="57" spans="2:7" x14ac:dyDescent="0.25">
      <c r="B57" t="s">
        <v>573</v>
      </c>
      <c r="C57" s="45">
        <f t="shared" si="5"/>
        <v>1369563</v>
      </c>
      <c r="D57" s="45">
        <v>1385721</v>
      </c>
      <c r="E57" s="36"/>
      <c r="F57" s="40"/>
      <c r="G57" s="46">
        <f t="shared" si="6"/>
        <v>1.0118</v>
      </c>
    </row>
    <row r="58" spans="2:7" x14ac:dyDescent="0.25">
      <c r="B58" t="s">
        <v>568</v>
      </c>
      <c r="C58" s="45">
        <f t="shared" si="5"/>
        <v>16919077</v>
      </c>
      <c r="D58" s="45">
        <f>+D54</f>
        <v>16969920</v>
      </c>
      <c r="E58" s="36"/>
      <c r="F58" s="40"/>
      <c r="G58" s="46">
        <f t="shared" si="6"/>
        <v>1.0029999999999999</v>
      </c>
    </row>
    <row r="59" spans="2:7" x14ac:dyDescent="0.25">
      <c r="B59" t="s">
        <v>569</v>
      </c>
      <c r="C59" s="45">
        <f t="shared" si="5"/>
        <v>379272</v>
      </c>
      <c r="D59" s="45">
        <v>379121</v>
      </c>
      <c r="E59" s="36"/>
      <c r="F59" s="40"/>
      <c r="G59" s="46">
        <f t="shared" si="6"/>
        <v>0.99960000000000004</v>
      </c>
    </row>
    <row r="60" spans="2:7" x14ac:dyDescent="0.25">
      <c r="B60" t="s">
        <v>570</v>
      </c>
      <c r="C60" s="45">
        <f t="shared" si="5"/>
        <v>748873</v>
      </c>
      <c r="D60" s="45">
        <v>758048</v>
      </c>
      <c r="E60" s="36"/>
      <c r="F60" s="40"/>
      <c r="G60" s="46">
        <f t="shared" si="6"/>
        <v>1.0123</v>
      </c>
    </row>
    <row r="61" spans="2:7" x14ac:dyDescent="0.25">
      <c r="B61" t="s">
        <v>574</v>
      </c>
      <c r="C61" s="45">
        <f t="shared" si="5"/>
        <v>3803932</v>
      </c>
      <c r="D61" s="45">
        <f>+D55</f>
        <v>3790979</v>
      </c>
      <c r="E61" s="36"/>
      <c r="F61" s="40"/>
      <c r="G61" s="46">
        <f t="shared" si="6"/>
        <v>0.99660000000000004</v>
      </c>
    </row>
    <row r="62" spans="2:7" x14ac:dyDescent="0.25">
      <c r="B62" t="s">
        <v>575</v>
      </c>
      <c r="C62" s="45">
        <f t="shared" si="5"/>
        <v>748873</v>
      </c>
      <c r="D62" s="45">
        <f>+D60</f>
        <v>758048</v>
      </c>
      <c r="E62" s="36"/>
      <c r="F62" s="40"/>
      <c r="G62" s="46">
        <f t="shared" si="6"/>
        <v>1.0123</v>
      </c>
    </row>
    <row r="63" spans="2:7" x14ac:dyDescent="0.25">
      <c r="B63" t="s">
        <v>571</v>
      </c>
      <c r="C63" s="45">
        <f t="shared" si="5"/>
        <v>113490</v>
      </c>
      <c r="D63" s="45">
        <v>115479</v>
      </c>
      <c r="E63" s="36"/>
      <c r="F63" s="40"/>
      <c r="G63" s="46">
        <f t="shared" si="6"/>
        <v>1.0175000000000001</v>
      </c>
    </row>
    <row r="64" spans="2:7" x14ac:dyDescent="0.25">
      <c r="B64" t="s">
        <v>576</v>
      </c>
      <c r="C64" s="45">
        <f t="shared" si="5"/>
        <v>1</v>
      </c>
      <c r="D64" s="45">
        <v>1</v>
      </c>
      <c r="E64" s="36"/>
      <c r="F64" s="40"/>
      <c r="G64" s="46">
        <f t="shared" si="6"/>
        <v>1</v>
      </c>
    </row>
    <row r="65" spans="2:8" x14ac:dyDescent="0.25">
      <c r="B65" t="s">
        <v>572</v>
      </c>
      <c r="C65" s="45">
        <f t="shared" si="5"/>
        <v>15289264</v>
      </c>
      <c r="D65" s="45">
        <v>15516294</v>
      </c>
      <c r="E65" s="36"/>
      <c r="F65" s="40"/>
      <c r="G65" s="46">
        <f t="shared" si="6"/>
        <v>1.0147999999999999</v>
      </c>
    </row>
    <row r="69" spans="2:8" x14ac:dyDescent="0.25">
      <c r="B69" s="47" t="s">
        <v>906</v>
      </c>
      <c r="F69" s="47" t="s">
        <v>906</v>
      </c>
    </row>
    <row r="70" spans="2:8" x14ac:dyDescent="0.25">
      <c r="B70">
        <v>2015</v>
      </c>
      <c r="F70">
        <v>2016</v>
      </c>
    </row>
    <row r="71" spans="2:8" x14ac:dyDescent="0.25">
      <c r="D71" t="s">
        <v>894</v>
      </c>
      <c r="H71" t="s">
        <v>894</v>
      </c>
    </row>
    <row r="73" spans="2:8" x14ac:dyDescent="0.25">
      <c r="B73" t="s">
        <v>895</v>
      </c>
      <c r="C73">
        <v>142.03</v>
      </c>
      <c r="D73" s="290">
        <v>1.0025065824230601</v>
      </c>
      <c r="F73" t="s">
        <v>895</v>
      </c>
      <c r="G73">
        <v>145.97</v>
      </c>
      <c r="H73" s="290">
        <v>1.005335222420864</v>
      </c>
    </row>
    <row r="74" spans="2:8" x14ac:dyDescent="0.25">
      <c r="B74" t="s">
        <v>566</v>
      </c>
      <c r="C74">
        <v>195.4</v>
      </c>
      <c r="D74" s="290">
        <v>0.99329440151428483</v>
      </c>
      <c r="F74" t="s">
        <v>566</v>
      </c>
      <c r="G74">
        <v>195.4</v>
      </c>
      <c r="H74" s="290">
        <v>0.98905159592723946</v>
      </c>
    </row>
    <row r="75" spans="2:8" x14ac:dyDescent="0.25">
      <c r="B75" s="47" t="s">
        <v>908</v>
      </c>
      <c r="C75">
        <v>332.14000000000004</v>
      </c>
      <c r="D75" s="290">
        <v>1.0073288049341718</v>
      </c>
      <c r="F75" t="s">
        <v>896</v>
      </c>
      <c r="G75">
        <v>332.24</v>
      </c>
      <c r="H75" s="290">
        <v>1.0143801065687108</v>
      </c>
    </row>
    <row r="76" spans="2:8" x14ac:dyDescent="0.25">
      <c r="B76" t="s">
        <v>597</v>
      </c>
      <c r="C76">
        <v>302.96000000000004</v>
      </c>
      <c r="D76" s="290">
        <v>1.011798</v>
      </c>
      <c r="F76" t="s">
        <v>597</v>
      </c>
      <c r="G76">
        <v>302.96000000000004</v>
      </c>
      <c r="H76" s="290">
        <v>1.0237351928039999</v>
      </c>
    </row>
    <row r="77" spans="2:8" x14ac:dyDescent="0.25">
      <c r="B77" s="292" t="s">
        <v>909</v>
      </c>
      <c r="C77" s="286">
        <v>325.70999999999998</v>
      </c>
      <c r="D77" s="291">
        <v>1.011798</v>
      </c>
      <c r="E77" s="286"/>
      <c r="F77" s="286" t="s">
        <v>897</v>
      </c>
      <c r="G77" s="286">
        <v>325.70999999999998</v>
      </c>
      <c r="H77" s="291">
        <v>1.0237351928039999</v>
      </c>
    </row>
    <row r="78" spans="2:8" x14ac:dyDescent="0.25">
      <c r="B78" t="s">
        <v>898</v>
      </c>
      <c r="C78">
        <v>16.2</v>
      </c>
      <c r="D78" s="290">
        <v>1.0025065824230601</v>
      </c>
      <c r="F78" t="s">
        <v>898</v>
      </c>
      <c r="G78">
        <v>16.209999999999997</v>
      </c>
      <c r="H78" s="290">
        <v>1.005335222420864</v>
      </c>
    </row>
    <row r="79" spans="2:8" x14ac:dyDescent="0.25">
      <c r="B79" t="s">
        <v>598</v>
      </c>
      <c r="C79">
        <v>230.78</v>
      </c>
      <c r="D79" s="290">
        <v>0.9992999341359059</v>
      </c>
      <c r="F79" t="s">
        <v>598</v>
      </c>
      <c r="G79">
        <v>230.78</v>
      </c>
      <c r="H79" s="290">
        <v>0.99882015331416674</v>
      </c>
    </row>
    <row r="80" spans="2:8" x14ac:dyDescent="0.25">
      <c r="B80" t="s">
        <v>599</v>
      </c>
      <c r="C80">
        <v>362.49675771761821</v>
      </c>
      <c r="D80" s="290">
        <v>1.0122523371299426</v>
      </c>
      <c r="F80" t="s">
        <v>599</v>
      </c>
      <c r="G80">
        <v>370.45675771761819</v>
      </c>
      <c r="H80" s="290">
        <v>1.024654794025031</v>
      </c>
    </row>
    <row r="81" spans="2:8" x14ac:dyDescent="0.25">
      <c r="B81" s="47" t="s">
        <v>910</v>
      </c>
      <c r="C81">
        <v>2312.25</v>
      </c>
      <c r="D81" s="290">
        <v>1</v>
      </c>
      <c r="F81" t="s">
        <v>899</v>
      </c>
      <c r="G81">
        <v>2312.25</v>
      </c>
      <c r="H81" s="290">
        <v>1</v>
      </c>
    </row>
    <row r="82" spans="2:8" x14ac:dyDescent="0.25">
      <c r="B82" t="s">
        <v>900</v>
      </c>
      <c r="C82">
        <v>256.36</v>
      </c>
      <c r="D82" s="290">
        <v>0.99329440151428472</v>
      </c>
      <c r="F82" t="s">
        <v>900</v>
      </c>
      <c r="G82">
        <v>256.36</v>
      </c>
      <c r="H82" s="290">
        <v>0.98905159592723935</v>
      </c>
    </row>
    <row r="83" spans="2:8" x14ac:dyDescent="0.25">
      <c r="B83" t="s">
        <v>901</v>
      </c>
      <c r="C83">
        <v>220.56</v>
      </c>
      <c r="D83" s="290">
        <v>1</v>
      </c>
      <c r="F83" t="s">
        <v>901</v>
      </c>
      <c r="G83">
        <v>220.56</v>
      </c>
      <c r="H83" s="290">
        <v>1</v>
      </c>
    </row>
    <row r="84" spans="2:8" x14ac:dyDescent="0.25">
      <c r="B84" t="s">
        <v>902</v>
      </c>
      <c r="C84">
        <v>38.339999999999996</v>
      </c>
      <c r="D84" s="290">
        <v>1</v>
      </c>
      <c r="F84" t="s">
        <v>902</v>
      </c>
      <c r="G84">
        <v>38.339999999999996</v>
      </c>
      <c r="H84" s="290">
        <v>1</v>
      </c>
    </row>
    <row r="85" spans="2:8" x14ac:dyDescent="0.25">
      <c r="B85" t="s">
        <v>903</v>
      </c>
      <c r="C85">
        <v>39.04</v>
      </c>
      <c r="D85" s="290">
        <v>1</v>
      </c>
      <c r="F85" t="s">
        <v>903</v>
      </c>
      <c r="G85">
        <v>39.119999999999997</v>
      </c>
      <c r="H85" s="290">
        <v>1</v>
      </c>
    </row>
    <row r="86" spans="2:8" x14ac:dyDescent="0.25">
      <c r="B86" t="s">
        <v>904</v>
      </c>
      <c r="C86">
        <v>77.290000000000006</v>
      </c>
      <c r="D86" s="290">
        <v>1.0143838294058638</v>
      </c>
      <c r="F86" t="s">
        <v>904</v>
      </c>
      <c r="G86">
        <v>77.260000000000005</v>
      </c>
      <c r="H86" s="290">
        <v>1.0289745533601047</v>
      </c>
    </row>
    <row r="87" spans="2:8" x14ac:dyDescent="0.25">
      <c r="B87" s="47" t="s">
        <v>911</v>
      </c>
      <c r="C87">
        <v>24.28</v>
      </c>
      <c r="D87" s="290">
        <v>1.0203968530782506</v>
      </c>
      <c r="F87" t="s">
        <v>905</v>
      </c>
      <c r="G87">
        <v>24.28</v>
      </c>
      <c r="H87" s="290">
        <v>1.0434272004948664</v>
      </c>
    </row>
    <row r="88" spans="2:8" x14ac:dyDescent="0.25">
      <c r="B88" t="s">
        <v>559</v>
      </c>
      <c r="C88">
        <v>8111.29</v>
      </c>
      <c r="D88" s="290">
        <v>1</v>
      </c>
      <c r="F88" t="s">
        <v>559</v>
      </c>
      <c r="G88">
        <v>8111.29</v>
      </c>
      <c r="H88" s="290">
        <v>1</v>
      </c>
    </row>
    <row r="89" spans="2:8" x14ac:dyDescent="0.25">
      <c r="B89" t="s">
        <v>15</v>
      </c>
      <c r="C89">
        <v>111545345.14</v>
      </c>
      <c r="D89" s="290">
        <v>1</v>
      </c>
      <c r="F89" t="s">
        <v>15</v>
      </c>
      <c r="G89">
        <v>111545345.14</v>
      </c>
      <c r="H89" s="290">
        <v>1</v>
      </c>
    </row>
    <row r="91" spans="2:8" x14ac:dyDescent="0.25">
      <c r="B91" s="293" t="s">
        <v>907</v>
      </c>
    </row>
  </sheetData>
  <phoneticPr fontId="2" type="noConversion"/>
  <printOptions gridLines="1"/>
  <pageMargins left="0.75" right="0.75" top="1" bottom="1" header="0.5" footer="0.5"/>
  <pageSetup paperSize="9" scale="96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3"/>
  <sheetViews>
    <sheetView topLeftCell="A130" workbookViewId="0">
      <selection activeCell="C413" sqref="C413"/>
    </sheetView>
  </sheetViews>
  <sheetFormatPr defaultRowHeight="13.2" x14ac:dyDescent="0.25"/>
  <cols>
    <col min="1" max="1" width="5.44140625" customWidth="1"/>
    <col min="2" max="2" width="20.33203125" customWidth="1"/>
    <col min="3" max="3" width="10.109375" bestFit="1" customWidth="1"/>
    <col min="7" max="7" width="10.33203125" customWidth="1"/>
    <col min="14" max="14" width="10.5546875" style="269" customWidth="1"/>
    <col min="15" max="15" width="10.5546875" customWidth="1"/>
  </cols>
  <sheetData>
    <row r="1" spans="1:15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 s="268">
        <v>14</v>
      </c>
      <c r="O1">
        <v>15</v>
      </c>
    </row>
    <row r="3" spans="1:15" x14ac:dyDescent="0.25">
      <c r="A3" t="s">
        <v>593</v>
      </c>
      <c r="B3" t="s">
        <v>594</v>
      </c>
      <c r="C3" t="s">
        <v>595</v>
      </c>
      <c r="D3" t="s">
        <v>596</v>
      </c>
      <c r="E3" t="s">
        <v>610</v>
      </c>
      <c r="F3" t="s">
        <v>597</v>
      </c>
      <c r="G3" t="s">
        <v>568</v>
      </c>
      <c r="H3" t="s">
        <v>598</v>
      </c>
      <c r="I3" t="s">
        <v>599</v>
      </c>
      <c r="J3" t="s">
        <v>600</v>
      </c>
      <c r="K3" t="s">
        <v>600</v>
      </c>
      <c r="L3" t="s">
        <v>601</v>
      </c>
      <c r="M3" t="s">
        <v>601</v>
      </c>
      <c r="N3" s="269" t="s">
        <v>602</v>
      </c>
      <c r="O3" t="s">
        <v>406</v>
      </c>
    </row>
    <row r="4" spans="1:15" x14ac:dyDescent="0.25">
      <c r="D4" t="s">
        <v>603</v>
      </c>
      <c r="J4" t="s">
        <v>604</v>
      </c>
      <c r="K4" t="s">
        <v>605</v>
      </c>
      <c r="L4" t="s">
        <v>606</v>
      </c>
      <c r="M4" t="s">
        <v>607</v>
      </c>
      <c r="N4" s="269" t="s">
        <v>608</v>
      </c>
      <c r="O4" t="s">
        <v>609</v>
      </c>
    </row>
    <row r="5" spans="1:15" x14ac:dyDescent="0.25">
      <c r="A5" s="35">
        <v>1680</v>
      </c>
      <c r="B5" s="35" t="s">
        <v>0</v>
      </c>
      <c r="C5" s="36">
        <v>25541</v>
      </c>
      <c r="D5" s="35">
        <v>5549</v>
      </c>
      <c r="E5" s="35">
        <v>1873.1999999999998</v>
      </c>
      <c r="F5" s="35">
        <v>195</v>
      </c>
      <c r="G5" s="35">
        <v>3840</v>
      </c>
      <c r="H5" s="35">
        <v>0</v>
      </c>
      <c r="I5" s="35">
        <v>164.8</v>
      </c>
      <c r="J5" s="35">
        <v>0</v>
      </c>
      <c r="K5" s="35">
        <v>55.299999999999983</v>
      </c>
      <c r="L5" s="35">
        <v>27629</v>
      </c>
      <c r="M5" s="35">
        <v>259</v>
      </c>
      <c r="N5" s="35">
        <v>3229.212</v>
      </c>
      <c r="O5" s="35">
        <v>35</v>
      </c>
    </row>
    <row r="6" spans="1:15" x14ac:dyDescent="0.25">
      <c r="A6" s="35">
        <v>738</v>
      </c>
      <c r="B6" s="35" t="s">
        <v>1</v>
      </c>
      <c r="C6" s="36">
        <v>12774</v>
      </c>
      <c r="D6" s="35">
        <v>3522</v>
      </c>
      <c r="E6" s="35">
        <v>689</v>
      </c>
      <c r="F6" s="35">
        <v>90</v>
      </c>
      <c r="G6" s="35">
        <v>1480</v>
      </c>
      <c r="H6" s="35">
        <v>0</v>
      </c>
      <c r="I6" s="35">
        <v>500.8</v>
      </c>
      <c r="J6" s="35">
        <v>0</v>
      </c>
      <c r="K6" s="35">
        <v>0</v>
      </c>
      <c r="L6" s="35">
        <v>5040</v>
      </c>
      <c r="M6" s="35">
        <v>277</v>
      </c>
      <c r="N6" s="35">
        <v>1664.49</v>
      </c>
      <c r="O6" s="35">
        <v>7</v>
      </c>
    </row>
    <row r="7" spans="1:15" x14ac:dyDescent="0.25">
      <c r="A7" s="35">
        <v>358</v>
      </c>
      <c r="B7" s="35" t="s">
        <v>2</v>
      </c>
      <c r="C7" s="36">
        <v>30618</v>
      </c>
      <c r="D7" s="35">
        <v>7794</v>
      </c>
      <c r="E7" s="35">
        <v>1645.8</v>
      </c>
      <c r="F7" s="35">
        <v>1090</v>
      </c>
      <c r="G7" s="35">
        <v>4090</v>
      </c>
      <c r="H7" s="35">
        <v>0</v>
      </c>
      <c r="I7" s="35">
        <v>0</v>
      </c>
      <c r="J7" s="35">
        <v>1940.8999999999996</v>
      </c>
      <c r="K7" s="35">
        <v>0</v>
      </c>
      <c r="L7" s="35">
        <v>2025</v>
      </c>
      <c r="M7" s="35">
        <v>1204</v>
      </c>
      <c r="N7" s="35">
        <v>10157.466</v>
      </c>
      <c r="O7" s="35">
        <v>3</v>
      </c>
    </row>
    <row r="8" spans="1:15" x14ac:dyDescent="0.25">
      <c r="A8" s="35">
        <v>197</v>
      </c>
      <c r="B8" s="35" t="s">
        <v>3</v>
      </c>
      <c r="C8" s="36">
        <v>27082</v>
      </c>
      <c r="D8" s="35">
        <v>6400</v>
      </c>
      <c r="E8" s="35">
        <v>2445.1</v>
      </c>
      <c r="F8" s="35">
        <v>475</v>
      </c>
      <c r="G8" s="35">
        <v>18530</v>
      </c>
      <c r="H8" s="35">
        <v>385.84</v>
      </c>
      <c r="I8" s="35">
        <v>1373.6000000000001</v>
      </c>
      <c r="J8" s="35">
        <v>0</v>
      </c>
      <c r="K8" s="35">
        <v>0</v>
      </c>
      <c r="L8" s="35">
        <v>9653</v>
      </c>
      <c r="M8" s="35">
        <v>52</v>
      </c>
      <c r="N8" s="35">
        <v>8815.6560000000009</v>
      </c>
      <c r="O8" s="35">
        <v>9</v>
      </c>
    </row>
    <row r="9" spans="1:15" x14ac:dyDescent="0.25">
      <c r="A9" s="35">
        <v>59</v>
      </c>
      <c r="B9" s="35" t="s">
        <v>4</v>
      </c>
      <c r="C9" s="36">
        <v>28110</v>
      </c>
      <c r="D9" s="35">
        <v>7116</v>
      </c>
      <c r="E9" s="35">
        <v>2828</v>
      </c>
      <c r="F9" s="35">
        <v>140</v>
      </c>
      <c r="G9" s="35">
        <v>7640</v>
      </c>
      <c r="H9" s="35">
        <v>0</v>
      </c>
      <c r="I9" s="35">
        <v>1393.6000000000001</v>
      </c>
      <c r="J9" s="35">
        <v>0</v>
      </c>
      <c r="K9" s="35">
        <v>0</v>
      </c>
      <c r="L9" s="35">
        <v>10228</v>
      </c>
      <c r="M9" s="35">
        <v>170</v>
      </c>
      <c r="N9" s="35">
        <v>4672.6400000000003</v>
      </c>
      <c r="O9" s="35">
        <v>13</v>
      </c>
    </row>
    <row r="10" spans="1:15" x14ac:dyDescent="0.25">
      <c r="A10" s="35">
        <v>482</v>
      </c>
      <c r="B10" s="35" t="s">
        <v>5</v>
      </c>
      <c r="C10" s="36">
        <v>19643</v>
      </c>
      <c r="D10" s="35">
        <v>5211</v>
      </c>
      <c r="E10" s="35">
        <v>1505.4</v>
      </c>
      <c r="F10" s="35">
        <v>955</v>
      </c>
      <c r="G10" s="35">
        <v>3940</v>
      </c>
      <c r="H10" s="35">
        <v>0</v>
      </c>
      <c r="I10" s="35">
        <v>0</v>
      </c>
      <c r="J10" s="35">
        <v>0</v>
      </c>
      <c r="K10" s="35">
        <v>0</v>
      </c>
      <c r="L10" s="35">
        <v>875</v>
      </c>
      <c r="M10" s="35">
        <v>131</v>
      </c>
      <c r="N10" s="35">
        <v>12001.548000000001</v>
      </c>
      <c r="O10" s="35">
        <v>1</v>
      </c>
    </row>
    <row r="11" spans="1:15" x14ac:dyDescent="0.25">
      <c r="A11" s="35">
        <v>613</v>
      </c>
      <c r="B11" s="35" t="s">
        <v>6</v>
      </c>
      <c r="C11" s="36">
        <v>25101</v>
      </c>
      <c r="D11" s="35">
        <v>6298</v>
      </c>
      <c r="E11" s="35">
        <v>966.39999999999986</v>
      </c>
      <c r="F11" s="35">
        <v>1945</v>
      </c>
      <c r="G11" s="35">
        <v>2640</v>
      </c>
      <c r="H11" s="35">
        <v>0</v>
      </c>
      <c r="I11" s="35">
        <v>51.2</v>
      </c>
      <c r="J11" s="35">
        <v>1131.2999999999993</v>
      </c>
      <c r="K11" s="35">
        <v>64</v>
      </c>
      <c r="L11" s="35">
        <v>2168</v>
      </c>
      <c r="M11" s="35">
        <v>207</v>
      </c>
      <c r="N11" s="35">
        <v>11089.932000000001</v>
      </c>
      <c r="O11" s="35">
        <v>2</v>
      </c>
    </row>
    <row r="12" spans="1:15" x14ac:dyDescent="0.25">
      <c r="A12" s="35">
        <v>361</v>
      </c>
      <c r="B12" s="35" t="s">
        <v>7</v>
      </c>
      <c r="C12" s="36">
        <v>94505</v>
      </c>
      <c r="D12" s="35">
        <v>20478</v>
      </c>
      <c r="E12" s="35">
        <v>10290.799999999999</v>
      </c>
      <c r="F12" s="35">
        <v>7590</v>
      </c>
      <c r="G12" s="35">
        <v>128920</v>
      </c>
      <c r="H12" s="35">
        <v>3085.16</v>
      </c>
      <c r="I12" s="35">
        <v>5976</v>
      </c>
      <c r="J12" s="35">
        <v>0</v>
      </c>
      <c r="K12" s="35">
        <v>0</v>
      </c>
      <c r="L12" s="35">
        <v>2927</v>
      </c>
      <c r="M12" s="35">
        <v>193</v>
      </c>
      <c r="N12" s="35">
        <v>106183.16800000001</v>
      </c>
      <c r="O12" s="35">
        <v>3</v>
      </c>
    </row>
    <row r="13" spans="1:15" x14ac:dyDescent="0.25">
      <c r="A13" s="35">
        <v>141</v>
      </c>
      <c r="B13" s="35" t="s">
        <v>8</v>
      </c>
      <c r="C13" s="36">
        <v>72729</v>
      </c>
      <c r="D13" s="35">
        <v>17541</v>
      </c>
      <c r="E13" s="35">
        <v>7971.7999999999993</v>
      </c>
      <c r="F13" s="35">
        <v>7860</v>
      </c>
      <c r="G13" s="35">
        <v>114840</v>
      </c>
      <c r="H13" s="35">
        <v>5000.38</v>
      </c>
      <c r="I13" s="35">
        <v>4818.4000000000005</v>
      </c>
      <c r="J13" s="35">
        <v>0</v>
      </c>
      <c r="K13" s="35">
        <v>0</v>
      </c>
      <c r="L13" s="35">
        <v>6730</v>
      </c>
      <c r="M13" s="35">
        <v>211</v>
      </c>
      <c r="N13" s="35">
        <v>48375.824000000001</v>
      </c>
      <c r="O13" s="35">
        <v>4</v>
      </c>
    </row>
    <row r="14" spans="1:15" x14ac:dyDescent="0.25">
      <c r="A14" s="35">
        <v>34</v>
      </c>
      <c r="B14" s="35" t="s">
        <v>9</v>
      </c>
      <c r="C14" s="36">
        <v>195213</v>
      </c>
      <c r="D14" s="35">
        <v>53603</v>
      </c>
      <c r="E14" s="35">
        <v>12637.5</v>
      </c>
      <c r="F14" s="35">
        <v>38930</v>
      </c>
      <c r="G14" s="35">
        <v>251810</v>
      </c>
      <c r="H14" s="35">
        <v>4945.08</v>
      </c>
      <c r="I14" s="35">
        <v>9984.8000000000011</v>
      </c>
      <c r="J14" s="35">
        <v>0</v>
      </c>
      <c r="K14" s="35">
        <v>1796.6999999999989</v>
      </c>
      <c r="L14" s="35">
        <v>12921</v>
      </c>
      <c r="M14" s="35">
        <v>2069</v>
      </c>
      <c r="N14" s="35">
        <v>124141.27499999999</v>
      </c>
      <c r="O14" s="35">
        <v>7</v>
      </c>
    </row>
    <row r="15" spans="1:15" x14ac:dyDescent="0.25">
      <c r="A15" s="35">
        <v>484</v>
      </c>
      <c r="B15" s="35" t="s">
        <v>10</v>
      </c>
      <c r="C15" s="36">
        <v>72913</v>
      </c>
      <c r="D15" s="35">
        <v>17708</v>
      </c>
      <c r="E15" s="35">
        <v>5257.7</v>
      </c>
      <c r="F15" s="35">
        <v>5265</v>
      </c>
      <c r="G15" s="35">
        <v>65100</v>
      </c>
      <c r="H15" s="35">
        <v>2167.36</v>
      </c>
      <c r="I15" s="35">
        <v>5500.8</v>
      </c>
      <c r="J15" s="35">
        <v>0</v>
      </c>
      <c r="K15" s="35">
        <v>549.89999999999964</v>
      </c>
      <c r="L15" s="35">
        <v>5484</v>
      </c>
      <c r="M15" s="35">
        <v>281</v>
      </c>
      <c r="N15" s="35">
        <v>71915.192999999999</v>
      </c>
      <c r="O15" s="35">
        <v>4</v>
      </c>
    </row>
    <row r="16" spans="1:15" x14ac:dyDescent="0.25">
      <c r="A16" s="35">
        <v>1723</v>
      </c>
      <c r="B16" s="35" t="s">
        <v>11</v>
      </c>
      <c r="C16" s="36">
        <v>9640</v>
      </c>
      <c r="D16" s="35">
        <v>2203</v>
      </c>
      <c r="E16" s="35">
        <v>468.9</v>
      </c>
      <c r="F16" s="35">
        <v>55</v>
      </c>
      <c r="G16" s="35">
        <v>330</v>
      </c>
      <c r="H16" s="35">
        <v>0</v>
      </c>
      <c r="I16" s="35">
        <v>0</v>
      </c>
      <c r="J16" s="35">
        <v>0</v>
      </c>
      <c r="K16" s="35">
        <v>0</v>
      </c>
      <c r="L16" s="35">
        <v>9304</v>
      </c>
      <c r="M16" s="35">
        <v>48</v>
      </c>
      <c r="N16" s="35">
        <v>1179.857</v>
      </c>
      <c r="O16" s="35">
        <v>7</v>
      </c>
    </row>
    <row r="17" spans="1:15" x14ac:dyDescent="0.25">
      <c r="A17" s="35">
        <v>60</v>
      </c>
      <c r="B17" s="35" t="s">
        <v>12</v>
      </c>
      <c r="C17" s="36">
        <v>3525</v>
      </c>
      <c r="D17" s="35">
        <v>813</v>
      </c>
      <c r="E17" s="35">
        <v>159.69999999999999</v>
      </c>
      <c r="F17" s="35">
        <v>0</v>
      </c>
      <c r="G17" s="35">
        <v>250</v>
      </c>
      <c r="H17" s="35">
        <v>0</v>
      </c>
      <c r="I17" s="35">
        <v>141.6</v>
      </c>
      <c r="J17" s="35">
        <v>0</v>
      </c>
      <c r="K17" s="35">
        <v>29.599999999999994</v>
      </c>
      <c r="L17" s="35">
        <v>5861</v>
      </c>
      <c r="M17" s="35">
        <v>73</v>
      </c>
      <c r="N17" s="35">
        <v>789.41700000000003</v>
      </c>
      <c r="O17" s="35">
        <v>4</v>
      </c>
    </row>
    <row r="18" spans="1:15" x14ac:dyDescent="0.25">
      <c r="A18" s="35">
        <v>307</v>
      </c>
      <c r="B18" s="35" t="s">
        <v>13</v>
      </c>
      <c r="C18" s="36">
        <v>149662</v>
      </c>
      <c r="D18" s="35">
        <v>39522</v>
      </c>
      <c r="E18" s="35">
        <v>11164</v>
      </c>
      <c r="F18" s="35">
        <v>14885</v>
      </c>
      <c r="G18" s="35">
        <v>237580</v>
      </c>
      <c r="H18" s="35">
        <v>5959.28</v>
      </c>
      <c r="I18" s="35">
        <v>11588</v>
      </c>
      <c r="J18" s="35">
        <v>1618.1999999999971</v>
      </c>
      <c r="K18" s="35">
        <v>259.79999999999927</v>
      </c>
      <c r="L18" s="35">
        <v>6264</v>
      </c>
      <c r="M18" s="35">
        <v>122</v>
      </c>
      <c r="N18" s="35">
        <v>140633.04</v>
      </c>
      <c r="O18" s="35">
        <v>3</v>
      </c>
    </row>
    <row r="19" spans="1:15" x14ac:dyDescent="0.25">
      <c r="A19" s="35">
        <v>362</v>
      </c>
      <c r="B19" s="35" t="s">
        <v>14</v>
      </c>
      <c r="C19" s="36">
        <v>84379</v>
      </c>
      <c r="D19" s="35">
        <v>18838</v>
      </c>
      <c r="E19" s="35">
        <v>5652.8</v>
      </c>
      <c r="F19" s="35">
        <v>5470</v>
      </c>
      <c r="G19" s="35">
        <v>51790</v>
      </c>
      <c r="H19" s="35">
        <v>415.8</v>
      </c>
      <c r="I19" s="35">
        <v>4545.6000000000004</v>
      </c>
      <c r="J19" s="35">
        <v>208.39999999999782</v>
      </c>
      <c r="K19" s="35">
        <v>979.5</v>
      </c>
      <c r="L19" s="35">
        <v>4145</v>
      </c>
      <c r="M19" s="35">
        <v>263</v>
      </c>
      <c r="N19" s="35">
        <v>88565.623999999996</v>
      </c>
      <c r="O19" s="35">
        <v>5</v>
      </c>
    </row>
    <row r="20" spans="1:15" x14ac:dyDescent="0.25">
      <c r="A20" s="35">
        <v>363</v>
      </c>
      <c r="B20" s="35" t="s">
        <v>15</v>
      </c>
      <c r="C20" s="36">
        <v>799278</v>
      </c>
      <c r="D20" s="35">
        <v>163082</v>
      </c>
      <c r="E20" s="35">
        <v>102485</v>
      </c>
      <c r="F20" s="35">
        <v>199745</v>
      </c>
      <c r="G20" s="35">
        <v>1699480</v>
      </c>
      <c r="H20" s="35">
        <v>16369.5164</v>
      </c>
      <c r="I20" s="35">
        <v>29008.800000000003</v>
      </c>
      <c r="J20" s="35">
        <v>0</v>
      </c>
      <c r="K20" s="35">
        <v>482.39999999999418</v>
      </c>
      <c r="L20" s="35">
        <v>16576</v>
      </c>
      <c r="M20" s="35">
        <v>3105</v>
      </c>
      <c r="N20" s="35">
        <v>2572513.5</v>
      </c>
      <c r="O20" s="35">
        <v>20</v>
      </c>
    </row>
    <row r="21" spans="1:15" x14ac:dyDescent="0.25">
      <c r="A21" s="35">
        <v>200</v>
      </c>
      <c r="B21" s="35" t="s">
        <v>16</v>
      </c>
      <c r="C21" s="36">
        <v>157315</v>
      </c>
      <c r="D21" s="35">
        <v>35958</v>
      </c>
      <c r="E21" s="35">
        <v>13224.8</v>
      </c>
      <c r="F21" s="35">
        <v>7540</v>
      </c>
      <c r="G21" s="35">
        <v>248090</v>
      </c>
      <c r="H21" s="35">
        <v>6609.7199999999993</v>
      </c>
      <c r="I21" s="35">
        <v>9256</v>
      </c>
      <c r="J21" s="35">
        <v>0</v>
      </c>
      <c r="K21" s="35">
        <v>0</v>
      </c>
      <c r="L21" s="35">
        <v>33987</v>
      </c>
      <c r="M21" s="35">
        <v>127</v>
      </c>
      <c r="N21" s="35">
        <v>123655.504</v>
      </c>
      <c r="O21" s="35">
        <v>16</v>
      </c>
    </row>
    <row r="22" spans="1:15" x14ac:dyDescent="0.25">
      <c r="A22" s="35">
        <v>3</v>
      </c>
      <c r="B22" s="35" t="s">
        <v>17</v>
      </c>
      <c r="C22" s="36">
        <v>12053</v>
      </c>
      <c r="D22" s="35">
        <v>2523</v>
      </c>
      <c r="E22" s="35">
        <v>1631</v>
      </c>
      <c r="F22" s="35">
        <v>475</v>
      </c>
      <c r="G22" s="35">
        <v>8270</v>
      </c>
      <c r="H22" s="35">
        <v>616.05999999999995</v>
      </c>
      <c r="I22" s="35">
        <v>964.80000000000007</v>
      </c>
      <c r="J22" s="35">
        <v>0</v>
      </c>
      <c r="K22" s="35">
        <v>204.99999999999989</v>
      </c>
      <c r="L22" s="35">
        <v>2376</v>
      </c>
      <c r="M22" s="35">
        <v>82</v>
      </c>
      <c r="N22" s="35">
        <v>6096.09</v>
      </c>
      <c r="O22" s="35">
        <v>1</v>
      </c>
    </row>
    <row r="23" spans="1:15" x14ac:dyDescent="0.25">
      <c r="A23" s="35">
        <v>202</v>
      </c>
      <c r="B23" s="35" t="s">
        <v>18</v>
      </c>
      <c r="C23" s="36">
        <v>149827</v>
      </c>
      <c r="D23" s="35">
        <v>33071</v>
      </c>
      <c r="E23" s="35">
        <v>18736.3</v>
      </c>
      <c r="F23" s="35">
        <v>17470</v>
      </c>
      <c r="G23" s="35">
        <v>313470</v>
      </c>
      <c r="H23" s="35">
        <v>7716.3407999999999</v>
      </c>
      <c r="I23" s="35">
        <v>6868</v>
      </c>
      <c r="J23" s="35">
        <v>0</v>
      </c>
      <c r="K23" s="35">
        <v>0</v>
      </c>
      <c r="L23" s="35">
        <v>9796</v>
      </c>
      <c r="M23" s="35">
        <v>358</v>
      </c>
      <c r="N23" s="35">
        <v>155674</v>
      </c>
      <c r="O23" s="35">
        <v>4</v>
      </c>
    </row>
    <row r="24" spans="1:15" x14ac:dyDescent="0.25">
      <c r="A24" s="35">
        <v>106</v>
      </c>
      <c r="B24" s="35" t="s">
        <v>19</v>
      </c>
      <c r="C24" s="36">
        <v>67204</v>
      </c>
      <c r="D24" s="35">
        <v>16570</v>
      </c>
      <c r="E24" s="35">
        <v>6399.6</v>
      </c>
      <c r="F24" s="35">
        <v>1675</v>
      </c>
      <c r="G24" s="35">
        <v>108810</v>
      </c>
      <c r="H24" s="35">
        <v>1852.1599999999999</v>
      </c>
      <c r="I24" s="35">
        <v>3793.6000000000004</v>
      </c>
      <c r="J24" s="35">
        <v>0</v>
      </c>
      <c r="K24" s="35">
        <v>0</v>
      </c>
      <c r="L24" s="35">
        <v>8188</v>
      </c>
      <c r="M24" s="35">
        <v>157</v>
      </c>
      <c r="N24" s="35">
        <v>47785.472000000002</v>
      </c>
      <c r="O24" s="35">
        <v>3</v>
      </c>
    </row>
    <row r="25" spans="1:15" x14ac:dyDescent="0.25">
      <c r="A25" s="35">
        <v>743</v>
      </c>
      <c r="B25" s="35" t="s">
        <v>20</v>
      </c>
      <c r="C25" s="36">
        <v>16392</v>
      </c>
      <c r="D25" s="35">
        <v>3848</v>
      </c>
      <c r="E25" s="35">
        <v>1181.8</v>
      </c>
      <c r="F25" s="35">
        <v>220</v>
      </c>
      <c r="G25" s="35">
        <v>8220</v>
      </c>
      <c r="H25" s="35">
        <v>0</v>
      </c>
      <c r="I25" s="35">
        <v>911.2</v>
      </c>
      <c r="J25" s="35">
        <v>0</v>
      </c>
      <c r="K25" s="35">
        <v>47.799999999999955</v>
      </c>
      <c r="L25" s="35">
        <v>7016</v>
      </c>
      <c r="M25" s="35">
        <v>118</v>
      </c>
      <c r="N25" s="35">
        <v>6021.75</v>
      </c>
      <c r="O25" s="35">
        <v>2</v>
      </c>
    </row>
    <row r="26" spans="1:15" x14ac:dyDescent="0.25">
      <c r="A26" s="35">
        <v>744</v>
      </c>
      <c r="B26" s="35" t="s">
        <v>21</v>
      </c>
      <c r="C26" s="36">
        <v>6699</v>
      </c>
      <c r="D26" s="35">
        <v>1253</v>
      </c>
      <c r="E26" s="35">
        <v>550.9</v>
      </c>
      <c r="F26" s="35">
        <v>55</v>
      </c>
      <c r="G26" s="35">
        <v>590</v>
      </c>
      <c r="H26" s="35">
        <v>0</v>
      </c>
      <c r="I26" s="35">
        <v>203.20000000000002</v>
      </c>
      <c r="J26" s="35">
        <v>0</v>
      </c>
      <c r="K26" s="35">
        <v>0</v>
      </c>
      <c r="L26" s="35">
        <v>7616</v>
      </c>
      <c r="M26" s="35">
        <v>12</v>
      </c>
      <c r="N26" s="35">
        <v>1022.8630000000001</v>
      </c>
      <c r="O26" s="35">
        <v>6</v>
      </c>
    </row>
    <row r="27" spans="1:15" x14ac:dyDescent="0.25">
      <c r="A27" s="35">
        <v>308</v>
      </c>
      <c r="B27" s="35" t="s">
        <v>22</v>
      </c>
      <c r="C27" s="36">
        <v>24277</v>
      </c>
      <c r="D27" s="35">
        <v>5379</v>
      </c>
      <c r="E27" s="35">
        <v>1915.8999999999999</v>
      </c>
      <c r="F27" s="35">
        <v>960</v>
      </c>
      <c r="G27" s="35">
        <v>8230</v>
      </c>
      <c r="H27" s="35">
        <v>0</v>
      </c>
      <c r="I27" s="35">
        <v>1111.2</v>
      </c>
      <c r="J27" s="35">
        <v>0</v>
      </c>
      <c r="K27" s="35">
        <v>44.799999999999955</v>
      </c>
      <c r="L27" s="35">
        <v>3253</v>
      </c>
      <c r="M27" s="35">
        <v>48</v>
      </c>
      <c r="N27" s="35">
        <v>17198.605</v>
      </c>
      <c r="O27" s="35">
        <v>4</v>
      </c>
    </row>
    <row r="28" spans="1:15" x14ac:dyDescent="0.25">
      <c r="A28" s="35">
        <v>489</v>
      </c>
      <c r="B28" s="35" t="s">
        <v>23</v>
      </c>
      <c r="C28" s="36">
        <v>47371</v>
      </c>
      <c r="D28" s="35">
        <v>13031</v>
      </c>
      <c r="E28" s="35">
        <v>1568.8</v>
      </c>
      <c r="F28" s="35">
        <v>4710</v>
      </c>
      <c r="G28" s="35">
        <v>19250</v>
      </c>
      <c r="H28" s="35">
        <v>1764.96</v>
      </c>
      <c r="I28" s="35">
        <v>3037.6000000000004</v>
      </c>
      <c r="J28" s="35">
        <v>2186.0999999999985</v>
      </c>
      <c r="K28" s="35">
        <v>2029.3</v>
      </c>
      <c r="L28" s="35">
        <v>1976</v>
      </c>
      <c r="M28" s="35">
        <v>197</v>
      </c>
      <c r="N28" s="35">
        <v>30961.439999999999</v>
      </c>
      <c r="O28" s="35">
        <v>3</v>
      </c>
    </row>
    <row r="29" spans="1:15" x14ac:dyDescent="0.25">
      <c r="A29" s="35">
        <v>203</v>
      </c>
      <c r="B29" s="35" t="s">
        <v>24</v>
      </c>
      <c r="C29" s="36">
        <v>53751</v>
      </c>
      <c r="D29" s="35">
        <v>15931</v>
      </c>
      <c r="E29" s="35">
        <v>2374.5</v>
      </c>
      <c r="F29" s="35">
        <v>1265</v>
      </c>
      <c r="G29" s="35">
        <v>30260</v>
      </c>
      <c r="H29" s="35">
        <v>1270.32</v>
      </c>
      <c r="I29" s="35">
        <v>3991.2000000000003</v>
      </c>
      <c r="J29" s="35">
        <v>0</v>
      </c>
      <c r="K29" s="35">
        <v>692.39999999999964</v>
      </c>
      <c r="L29" s="35">
        <v>17595</v>
      </c>
      <c r="M29" s="35">
        <v>74</v>
      </c>
      <c r="N29" s="35">
        <v>19130.759999999998</v>
      </c>
      <c r="O29" s="35">
        <v>12</v>
      </c>
    </row>
    <row r="30" spans="1:15" x14ac:dyDescent="0.25">
      <c r="A30" s="35">
        <v>5</v>
      </c>
      <c r="B30" s="35" t="s">
        <v>25</v>
      </c>
      <c r="C30" s="36">
        <v>10553</v>
      </c>
      <c r="D30" s="35">
        <v>2541</v>
      </c>
      <c r="E30" s="35">
        <v>842</v>
      </c>
      <c r="F30" s="35">
        <v>85</v>
      </c>
      <c r="G30" s="35">
        <v>1830</v>
      </c>
      <c r="H30" s="35">
        <v>0</v>
      </c>
      <c r="I30" s="35">
        <v>0</v>
      </c>
      <c r="J30" s="35">
        <v>0</v>
      </c>
      <c r="K30" s="35">
        <v>0</v>
      </c>
      <c r="L30" s="35">
        <v>4454</v>
      </c>
      <c r="M30" s="35">
        <v>41</v>
      </c>
      <c r="N30" s="35">
        <v>2968.38</v>
      </c>
      <c r="O30" s="35">
        <v>3</v>
      </c>
    </row>
    <row r="31" spans="1:15" x14ac:dyDescent="0.25">
      <c r="A31" s="35">
        <v>888</v>
      </c>
      <c r="B31" s="35" t="s">
        <v>26</v>
      </c>
      <c r="C31" s="36">
        <v>16367</v>
      </c>
      <c r="D31" s="35">
        <v>3273</v>
      </c>
      <c r="E31" s="35">
        <v>1379.8</v>
      </c>
      <c r="F31" s="35">
        <v>325</v>
      </c>
      <c r="G31" s="35">
        <v>5230</v>
      </c>
      <c r="H31" s="35">
        <v>0</v>
      </c>
      <c r="I31" s="35">
        <v>0</v>
      </c>
      <c r="J31" s="35">
        <v>0</v>
      </c>
      <c r="K31" s="35">
        <v>0</v>
      </c>
      <c r="L31" s="35">
        <v>2103</v>
      </c>
      <c r="M31" s="35">
        <v>0</v>
      </c>
      <c r="N31" s="35">
        <v>6129.134</v>
      </c>
      <c r="O31" s="35">
        <v>4</v>
      </c>
    </row>
    <row r="32" spans="1:15" x14ac:dyDescent="0.25">
      <c r="A32" s="35">
        <v>370</v>
      </c>
      <c r="B32" s="35" t="s">
        <v>27</v>
      </c>
      <c r="C32" s="36">
        <v>8785</v>
      </c>
      <c r="D32" s="35">
        <v>2050</v>
      </c>
      <c r="E32" s="35">
        <v>437.29999999999995</v>
      </c>
      <c r="F32" s="35">
        <v>100</v>
      </c>
      <c r="G32" s="35">
        <v>200</v>
      </c>
      <c r="H32" s="35">
        <v>0</v>
      </c>
      <c r="I32" s="35">
        <v>0</v>
      </c>
      <c r="J32" s="35">
        <v>0</v>
      </c>
      <c r="K32" s="35">
        <v>0</v>
      </c>
      <c r="L32" s="35">
        <v>7059</v>
      </c>
      <c r="M32" s="35">
        <v>148</v>
      </c>
      <c r="N32" s="35">
        <v>2072.212</v>
      </c>
      <c r="O32" s="35">
        <v>4</v>
      </c>
    </row>
    <row r="33" spans="1:15" x14ac:dyDescent="0.25">
      <c r="A33" s="35">
        <v>889</v>
      </c>
      <c r="B33" s="35" t="s">
        <v>28</v>
      </c>
      <c r="C33" s="36">
        <v>13688</v>
      </c>
      <c r="D33" s="35">
        <v>3038</v>
      </c>
      <c r="E33" s="35">
        <v>1121.1999999999998</v>
      </c>
      <c r="F33" s="35">
        <v>535</v>
      </c>
      <c r="G33" s="35">
        <v>7470</v>
      </c>
      <c r="H33" s="35">
        <v>0</v>
      </c>
      <c r="I33" s="35">
        <v>242.4</v>
      </c>
      <c r="J33" s="35">
        <v>0</v>
      </c>
      <c r="K33" s="35">
        <v>0</v>
      </c>
      <c r="L33" s="35">
        <v>2806</v>
      </c>
      <c r="M33" s="35">
        <v>109</v>
      </c>
      <c r="N33" s="35">
        <v>4658.384</v>
      </c>
      <c r="O33" s="35">
        <v>2</v>
      </c>
    </row>
    <row r="34" spans="1:15" x14ac:dyDescent="0.25">
      <c r="A34" s="35">
        <v>7</v>
      </c>
      <c r="B34" s="35" t="s">
        <v>29</v>
      </c>
      <c r="C34" s="36">
        <v>8985</v>
      </c>
      <c r="D34" s="35">
        <v>1729</v>
      </c>
      <c r="E34" s="35">
        <v>977.59999999999991</v>
      </c>
      <c r="F34" s="35">
        <v>70</v>
      </c>
      <c r="G34" s="35">
        <v>1020</v>
      </c>
      <c r="H34" s="35">
        <v>0</v>
      </c>
      <c r="I34" s="35">
        <v>142.4</v>
      </c>
      <c r="J34" s="35">
        <v>0</v>
      </c>
      <c r="K34" s="35">
        <v>4.1999999999999886</v>
      </c>
      <c r="L34" s="35">
        <v>10837</v>
      </c>
      <c r="M34" s="35">
        <v>172</v>
      </c>
      <c r="N34" s="35">
        <v>674.54399999999998</v>
      </c>
      <c r="O34" s="35">
        <v>13</v>
      </c>
    </row>
    <row r="35" spans="1:15" x14ac:dyDescent="0.25">
      <c r="A35" s="35">
        <v>491</v>
      </c>
      <c r="B35" s="35" t="s">
        <v>30</v>
      </c>
      <c r="C35" s="36">
        <v>9938</v>
      </c>
      <c r="D35" s="35">
        <v>2593</v>
      </c>
      <c r="E35" s="35">
        <v>521.09999999999991</v>
      </c>
      <c r="F35" s="35">
        <v>195</v>
      </c>
      <c r="G35" s="35">
        <v>390</v>
      </c>
      <c r="H35" s="35">
        <v>0</v>
      </c>
      <c r="I35" s="35">
        <v>0</v>
      </c>
      <c r="J35" s="35">
        <v>0</v>
      </c>
      <c r="K35" s="35">
        <v>0</v>
      </c>
      <c r="L35" s="35">
        <v>3500</v>
      </c>
      <c r="M35" s="35">
        <v>307</v>
      </c>
      <c r="N35" s="35">
        <v>2035.854</v>
      </c>
      <c r="O35" s="35">
        <v>5</v>
      </c>
    </row>
    <row r="36" spans="1:15" x14ac:dyDescent="0.25">
      <c r="A36" s="35">
        <v>1724</v>
      </c>
      <c r="B36" s="35" t="s">
        <v>31</v>
      </c>
      <c r="C36" s="36">
        <v>18191</v>
      </c>
      <c r="D36" s="35">
        <v>4277</v>
      </c>
      <c r="E36" s="35">
        <v>944.69999999999993</v>
      </c>
      <c r="F36" s="35">
        <v>100</v>
      </c>
      <c r="G36" s="35">
        <v>3630</v>
      </c>
      <c r="H36" s="35">
        <v>0</v>
      </c>
      <c r="I36" s="35">
        <v>0</v>
      </c>
      <c r="J36" s="35">
        <v>0</v>
      </c>
      <c r="K36" s="35">
        <v>0</v>
      </c>
      <c r="L36" s="35">
        <v>10103</v>
      </c>
      <c r="M36" s="35">
        <v>73</v>
      </c>
      <c r="N36" s="35">
        <v>4165.3109999999997</v>
      </c>
      <c r="O36" s="35">
        <v>8</v>
      </c>
    </row>
    <row r="37" spans="1:15" x14ac:dyDescent="0.25">
      <c r="A37" s="35">
        <v>893</v>
      </c>
      <c r="B37" s="35" t="s">
        <v>32</v>
      </c>
      <c r="C37" s="36">
        <v>13275</v>
      </c>
      <c r="D37" s="35">
        <v>2873</v>
      </c>
      <c r="E37" s="35">
        <v>1021.9</v>
      </c>
      <c r="F37" s="35">
        <v>100</v>
      </c>
      <c r="G37" s="35">
        <v>1700</v>
      </c>
      <c r="H37" s="35">
        <v>0</v>
      </c>
      <c r="I37" s="35">
        <v>0</v>
      </c>
      <c r="J37" s="35">
        <v>0</v>
      </c>
      <c r="K37" s="35">
        <v>0</v>
      </c>
      <c r="L37" s="35">
        <v>10341</v>
      </c>
      <c r="M37" s="35">
        <v>508</v>
      </c>
      <c r="N37" s="35">
        <v>1766.7909999999999</v>
      </c>
      <c r="O37" s="35">
        <v>11</v>
      </c>
    </row>
    <row r="38" spans="1:15" x14ac:dyDescent="0.25">
      <c r="A38" s="35">
        <v>373</v>
      </c>
      <c r="B38" s="35" t="s">
        <v>33</v>
      </c>
      <c r="C38" s="36">
        <v>30333</v>
      </c>
      <c r="D38" s="35">
        <v>6095</v>
      </c>
      <c r="E38" s="35">
        <v>2065.1999999999998</v>
      </c>
      <c r="F38" s="35">
        <v>295</v>
      </c>
      <c r="G38" s="35">
        <v>3940</v>
      </c>
      <c r="H38" s="35">
        <v>470.56</v>
      </c>
      <c r="I38" s="35">
        <v>1296</v>
      </c>
      <c r="J38" s="35">
        <v>0</v>
      </c>
      <c r="K38" s="35">
        <v>110.79999999999995</v>
      </c>
      <c r="L38" s="35">
        <v>9712</v>
      </c>
      <c r="M38" s="35">
        <v>86</v>
      </c>
      <c r="N38" s="35">
        <v>12086.567999999999</v>
      </c>
      <c r="O38" s="35">
        <v>7</v>
      </c>
    </row>
    <row r="39" spans="1:15" x14ac:dyDescent="0.25">
      <c r="A39" s="35">
        <v>748</v>
      </c>
      <c r="B39" s="35" t="s">
        <v>34</v>
      </c>
      <c r="C39" s="36">
        <v>66287</v>
      </c>
      <c r="D39" s="35">
        <v>14345</v>
      </c>
      <c r="E39" s="35">
        <v>6278.1</v>
      </c>
      <c r="F39" s="35">
        <v>7525</v>
      </c>
      <c r="G39" s="35">
        <v>83790</v>
      </c>
      <c r="H39" s="35">
        <v>2025.6</v>
      </c>
      <c r="I39" s="35">
        <v>4721.6000000000004</v>
      </c>
      <c r="J39" s="35">
        <v>0</v>
      </c>
      <c r="K39" s="35">
        <v>0</v>
      </c>
      <c r="L39" s="35">
        <v>7991</v>
      </c>
      <c r="M39" s="35">
        <v>1321</v>
      </c>
      <c r="N39" s="35">
        <v>51412.493999999999</v>
      </c>
      <c r="O39" s="35">
        <v>8</v>
      </c>
    </row>
    <row r="40" spans="1:15" x14ac:dyDescent="0.25">
      <c r="A40" s="35">
        <v>1859</v>
      </c>
      <c r="B40" s="35" t="s">
        <v>35</v>
      </c>
      <c r="C40" s="36">
        <v>44769</v>
      </c>
      <c r="D40" s="35">
        <v>10377</v>
      </c>
      <c r="E40" s="35">
        <v>3317.2</v>
      </c>
      <c r="F40" s="35">
        <v>555</v>
      </c>
      <c r="G40" s="35">
        <v>20660</v>
      </c>
      <c r="H40" s="35">
        <v>3036.56</v>
      </c>
      <c r="I40" s="35">
        <v>1200.8</v>
      </c>
      <c r="J40" s="35">
        <v>0</v>
      </c>
      <c r="K40" s="35">
        <v>0</v>
      </c>
      <c r="L40" s="35">
        <v>25848</v>
      </c>
      <c r="M40" s="35">
        <v>205</v>
      </c>
      <c r="N40" s="35">
        <v>12333.016</v>
      </c>
      <c r="O40" s="35">
        <v>20</v>
      </c>
    </row>
    <row r="41" spans="1:15" x14ac:dyDescent="0.25">
      <c r="A41" s="35">
        <v>1721</v>
      </c>
      <c r="B41" s="35" t="s">
        <v>36</v>
      </c>
      <c r="C41" s="36">
        <v>29775</v>
      </c>
      <c r="D41" s="35">
        <v>7490</v>
      </c>
      <c r="E41" s="35">
        <v>1680.1</v>
      </c>
      <c r="F41" s="35">
        <v>280</v>
      </c>
      <c r="G41" s="35">
        <v>6240</v>
      </c>
      <c r="H41" s="35">
        <v>0</v>
      </c>
      <c r="I41" s="35">
        <v>812.80000000000007</v>
      </c>
      <c r="J41" s="35">
        <v>0</v>
      </c>
      <c r="K41" s="35">
        <v>0</v>
      </c>
      <c r="L41" s="35">
        <v>8972</v>
      </c>
      <c r="M41" s="35">
        <v>68</v>
      </c>
      <c r="N41" s="35">
        <v>7329.7839999999997</v>
      </c>
      <c r="O41" s="35">
        <v>8</v>
      </c>
    </row>
    <row r="42" spans="1:15" x14ac:dyDescent="0.25">
      <c r="A42" s="35">
        <v>568</v>
      </c>
      <c r="B42" s="35" t="s">
        <v>37</v>
      </c>
      <c r="C42" s="36">
        <v>12398</v>
      </c>
      <c r="D42" s="35">
        <v>2666</v>
      </c>
      <c r="E42" s="35">
        <v>544.79999999999995</v>
      </c>
      <c r="F42" s="35">
        <v>125</v>
      </c>
      <c r="G42" s="35">
        <v>290</v>
      </c>
      <c r="H42" s="35">
        <v>0</v>
      </c>
      <c r="I42" s="35">
        <v>0</v>
      </c>
      <c r="J42" s="35">
        <v>0</v>
      </c>
      <c r="K42" s="35">
        <v>0</v>
      </c>
      <c r="L42" s="35">
        <v>5725</v>
      </c>
      <c r="M42" s="35">
        <v>1122</v>
      </c>
      <c r="N42" s="35">
        <v>2368.1880000000001</v>
      </c>
      <c r="O42" s="35">
        <v>6</v>
      </c>
    </row>
    <row r="43" spans="1:15" x14ac:dyDescent="0.25">
      <c r="A43" s="35">
        <v>753</v>
      </c>
      <c r="B43" s="35" t="s">
        <v>38</v>
      </c>
      <c r="C43" s="36">
        <v>28637</v>
      </c>
      <c r="D43" s="35">
        <v>7114</v>
      </c>
      <c r="E43" s="35">
        <v>1619.3999999999999</v>
      </c>
      <c r="F43" s="35">
        <v>1020</v>
      </c>
      <c r="G43" s="35">
        <v>17890</v>
      </c>
      <c r="H43" s="35">
        <v>0</v>
      </c>
      <c r="I43" s="35">
        <v>1420.8000000000002</v>
      </c>
      <c r="J43" s="35">
        <v>0</v>
      </c>
      <c r="K43" s="35">
        <v>240.39999999999986</v>
      </c>
      <c r="L43" s="35">
        <v>3429</v>
      </c>
      <c r="M43" s="35">
        <v>81</v>
      </c>
      <c r="N43" s="35">
        <v>15775.884</v>
      </c>
      <c r="O43" s="35">
        <v>2</v>
      </c>
    </row>
    <row r="44" spans="1:15" x14ac:dyDescent="0.25">
      <c r="A44" s="35">
        <v>209</v>
      </c>
      <c r="B44" s="35" t="s">
        <v>39</v>
      </c>
      <c r="C44" s="36">
        <v>25324</v>
      </c>
      <c r="D44" s="35">
        <v>6072</v>
      </c>
      <c r="E44" s="35">
        <v>1602.8999999999999</v>
      </c>
      <c r="F44" s="35">
        <v>500</v>
      </c>
      <c r="G44" s="35">
        <v>10170</v>
      </c>
      <c r="H44" s="35">
        <v>186.12</v>
      </c>
      <c r="I44" s="35">
        <v>0</v>
      </c>
      <c r="J44" s="35">
        <v>0</v>
      </c>
      <c r="K44" s="35">
        <v>0</v>
      </c>
      <c r="L44" s="35">
        <v>4363</v>
      </c>
      <c r="M44" s="35">
        <v>346</v>
      </c>
      <c r="N44" s="35">
        <v>10275.534</v>
      </c>
      <c r="O44" s="35">
        <v>6</v>
      </c>
    </row>
    <row r="45" spans="1:15" x14ac:dyDescent="0.25">
      <c r="A45" s="35">
        <v>375</v>
      </c>
      <c r="B45" s="35" t="s">
        <v>40</v>
      </c>
      <c r="C45" s="36">
        <v>40070</v>
      </c>
      <c r="D45" s="35">
        <v>9071</v>
      </c>
      <c r="E45" s="35">
        <v>4130.8999999999996</v>
      </c>
      <c r="F45" s="35">
        <v>3145</v>
      </c>
      <c r="G45" s="35">
        <v>21460</v>
      </c>
      <c r="H45" s="35">
        <v>2515.2400000000002</v>
      </c>
      <c r="I45" s="35">
        <v>1363.2</v>
      </c>
      <c r="J45" s="35">
        <v>107.09999999999854</v>
      </c>
      <c r="K45" s="35">
        <v>0</v>
      </c>
      <c r="L45" s="35">
        <v>1833</v>
      </c>
      <c r="M45" s="35">
        <v>48</v>
      </c>
      <c r="N45" s="35">
        <v>47138.701999999997</v>
      </c>
      <c r="O45" s="35">
        <v>2</v>
      </c>
    </row>
    <row r="46" spans="1:15" x14ac:dyDescent="0.25">
      <c r="A46" s="35">
        <v>585</v>
      </c>
      <c r="B46" s="35" t="s">
        <v>41</v>
      </c>
      <c r="C46" s="36">
        <v>28964</v>
      </c>
      <c r="D46" s="35">
        <v>6408</v>
      </c>
      <c r="E46" s="35">
        <v>1647.1</v>
      </c>
      <c r="F46" s="35">
        <v>465</v>
      </c>
      <c r="G46" s="35">
        <v>1680</v>
      </c>
      <c r="H46" s="35">
        <v>0</v>
      </c>
      <c r="I46" s="35">
        <v>0</v>
      </c>
      <c r="J46" s="35">
        <v>0</v>
      </c>
      <c r="K46" s="35">
        <v>0</v>
      </c>
      <c r="L46" s="35">
        <v>6931</v>
      </c>
      <c r="M46" s="35">
        <v>626</v>
      </c>
      <c r="N46" s="35">
        <v>8006.5410000000002</v>
      </c>
      <c r="O46" s="35">
        <v>9</v>
      </c>
    </row>
    <row r="47" spans="1:15" x14ac:dyDescent="0.25">
      <c r="A47" s="35">
        <v>1728</v>
      </c>
      <c r="B47" s="35" t="s">
        <v>42</v>
      </c>
      <c r="C47" s="36">
        <v>19635</v>
      </c>
      <c r="D47" s="35">
        <v>4607</v>
      </c>
      <c r="E47" s="35">
        <v>1145</v>
      </c>
      <c r="F47" s="35">
        <v>185</v>
      </c>
      <c r="G47" s="35">
        <v>4780</v>
      </c>
      <c r="H47" s="35">
        <v>679.14</v>
      </c>
      <c r="I47" s="35">
        <v>1728.8000000000002</v>
      </c>
      <c r="J47" s="35">
        <v>0</v>
      </c>
      <c r="K47" s="35">
        <v>0</v>
      </c>
      <c r="L47" s="35">
        <v>7534</v>
      </c>
      <c r="M47" s="35">
        <v>28</v>
      </c>
      <c r="N47" s="35">
        <v>5826.45</v>
      </c>
      <c r="O47" s="35">
        <v>7</v>
      </c>
    </row>
    <row r="48" spans="1:15" x14ac:dyDescent="0.25">
      <c r="A48" s="35">
        <v>376</v>
      </c>
      <c r="B48" s="35" t="s">
        <v>43</v>
      </c>
      <c r="C48" s="36">
        <v>9107</v>
      </c>
      <c r="D48" s="35">
        <v>1998</v>
      </c>
      <c r="E48" s="35">
        <v>412.7</v>
      </c>
      <c r="F48" s="35">
        <v>250</v>
      </c>
      <c r="G48" s="35">
        <v>410</v>
      </c>
      <c r="H48" s="35">
        <v>0</v>
      </c>
      <c r="I48" s="35">
        <v>0</v>
      </c>
      <c r="J48" s="35">
        <v>0</v>
      </c>
      <c r="K48" s="35">
        <v>0</v>
      </c>
      <c r="L48" s="35">
        <v>1115</v>
      </c>
      <c r="M48" s="35">
        <v>441</v>
      </c>
      <c r="N48" s="35">
        <v>3592.953</v>
      </c>
      <c r="O48" s="35">
        <v>3</v>
      </c>
    </row>
    <row r="49" spans="1:15" x14ac:dyDescent="0.25">
      <c r="A49" s="35">
        <v>377</v>
      </c>
      <c r="B49" s="35" t="s">
        <v>44</v>
      </c>
      <c r="C49" s="36">
        <v>22195</v>
      </c>
      <c r="D49" s="35">
        <v>5465</v>
      </c>
      <c r="E49" s="35">
        <v>899.69999999999993</v>
      </c>
      <c r="F49" s="35">
        <v>350</v>
      </c>
      <c r="G49" s="35">
        <v>990</v>
      </c>
      <c r="H49" s="35">
        <v>128.02000000000001</v>
      </c>
      <c r="I49" s="35">
        <v>1284.8000000000002</v>
      </c>
      <c r="J49" s="35">
        <v>0</v>
      </c>
      <c r="K49" s="35">
        <v>193.59999999999991</v>
      </c>
      <c r="L49" s="35">
        <v>3971</v>
      </c>
      <c r="M49" s="35">
        <v>69</v>
      </c>
      <c r="N49" s="35">
        <v>10172.391</v>
      </c>
      <c r="O49" s="35">
        <v>4</v>
      </c>
    </row>
    <row r="50" spans="1:15" x14ac:dyDescent="0.25">
      <c r="A50" s="35">
        <v>55</v>
      </c>
      <c r="B50" s="35" t="s">
        <v>45</v>
      </c>
      <c r="C50" s="36">
        <v>19505</v>
      </c>
      <c r="D50" s="35">
        <v>4843</v>
      </c>
      <c r="E50" s="35">
        <v>1621.6</v>
      </c>
      <c r="F50" s="35">
        <v>150</v>
      </c>
      <c r="G50" s="35">
        <v>3480</v>
      </c>
      <c r="H50" s="35">
        <v>0</v>
      </c>
      <c r="I50" s="35">
        <v>243.20000000000002</v>
      </c>
      <c r="J50" s="35">
        <v>0</v>
      </c>
      <c r="K50" s="35">
        <v>0</v>
      </c>
      <c r="L50" s="35">
        <v>15124</v>
      </c>
      <c r="M50" s="35">
        <v>1734</v>
      </c>
      <c r="N50" s="35">
        <v>3629.5360000000001</v>
      </c>
      <c r="O50" s="35">
        <v>13</v>
      </c>
    </row>
    <row r="51" spans="1:15" x14ac:dyDescent="0.25">
      <c r="A51" s="35">
        <v>1901</v>
      </c>
      <c r="B51" s="35" t="s">
        <v>616</v>
      </c>
      <c r="C51" s="36">
        <v>32817</v>
      </c>
      <c r="D51" s="35">
        <v>8472</v>
      </c>
      <c r="E51" s="35">
        <v>1644.3</v>
      </c>
      <c r="F51" s="35">
        <v>1125</v>
      </c>
      <c r="G51" s="35">
        <v>4150</v>
      </c>
      <c r="H51" s="35">
        <v>0</v>
      </c>
      <c r="I51" s="35">
        <v>41.6</v>
      </c>
      <c r="J51" s="35">
        <v>0</v>
      </c>
      <c r="K51" s="35">
        <v>0</v>
      </c>
      <c r="L51" s="35">
        <v>7575</v>
      </c>
      <c r="M51" s="35">
        <v>1289</v>
      </c>
      <c r="N51" s="35">
        <v>13926.285</v>
      </c>
      <c r="O51" s="35">
        <v>16</v>
      </c>
    </row>
    <row r="52" spans="1:15" x14ac:dyDescent="0.25">
      <c r="A52" s="35">
        <v>755</v>
      </c>
      <c r="B52" s="35" t="s">
        <v>46</v>
      </c>
      <c r="C52" s="36">
        <v>10062</v>
      </c>
      <c r="D52" s="35">
        <v>2591</v>
      </c>
      <c r="E52" s="35">
        <v>534</v>
      </c>
      <c r="F52" s="35">
        <v>70</v>
      </c>
      <c r="G52" s="35">
        <v>1920</v>
      </c>
      <c r="H52" s="35">
        <v>0</v>
      </c>
      <c r="I52" s="35">
        <v>0</v>
      </c>
      <c r="J52" s="35">
        <v>0</v>
      </c>
      <c r="K52" s="35">
        <v>0</v>
      </c>
      <c r="L52" s="35">
        <v>3451</v>
      </c>
      <c r="M52" s="35">
        <v>1</v>
      </c>
      <c r="N52" s="35">
        <v>1896.02</v>
      </c>
      <c r="O52" s="35">
        <v>5</v>
      </c>
    </row>
    <row r="53" spans="1:15" x14ac:dyDescent="0.25">
      <c r="A53" s="35">
        <v>1681</v>
      </c>
      <c r="B53" s="35" t="s">
        <v>47</v>
      </c>
      <c r="C53" s="36">
        <v>25662</v>
      </c>
      <c r="D53" s="35">
        <v>5640</v>
      </c>
      <c r="E53" s="35">
        <v>2156.6999999999998</v>
      </c>
      <c r="F53" s="35">
        <v>145</v>
      </c>
      <c r="G53" s="35">
        <v>4280</v>
      </c>
      <c r="H53" s="35">
        <v>0</v>
      </c>
      <c r="I53" s="35">
        <v>196</v>
      </c>
      <c r="J53" s="35">
        <v>0</v>
      </c>
      <c r="K53" s="35">
        <v>57.999999999999972</v>
      </c>
      <c r="L53" s="35">
        <v>27509</v>
      </c>
      <c r="M53" s="35">
        <v>281</v>
      </c>
      <c r="N53" s="35">
        <v>3181.9140000000002</v>
      </c>
      <c r="O53" s="35">
        <v>33</v>
      </c>
    </row>
    <row r="54" spans="1:15" x14ac:dyDescent="0.25">
      <c r="A54" s="35">
        <v>147</v>
      </c>
      <c r="B54" s="35" t="s">
        <v>48</v>
      </c>
      <c r="C54" s="36">
        <v>21770</v>
      </c>
      <c r="D54" s="35">
        <v>5313</v>
      </c>
      <c r="E54" s="35">
        <v>1439.3</v>
      </c>
      <c r="F54" s="35">
        <v>425</v>
      </c>
      <c r="G54" s="35">
        <v>11940</v>
      </c>
      <c r="H54" s="35">
        <v>0</v>
      </c>
      <c r="I54" s="35">
        <v>542.4</v>
      </c>
      <c r="J54" s="35">
        <v>0</v>
      </c>
      <c r="K54" s="35">
        <v>0</v>
      </c>
      <c r="L54" s="35">
        <v>2600</v>
      </c>
      <c r="M54" s="35">
        <v>17</v>
      </c>
      <c r="N54" s="35">
        <v>10945.031999999999</v>
      </c>
      <c r="O54" s="35">
        <v>3</v>
      </c>
    </row>
    <row r="55" spans="1:15" x14ac:dyDescent="0.25">
      <c r="A55" s="35">
        <v>654</v>
      </c>
      <c r="B55" s="35" t="s">
        <v>49</v>
      </c>
      <c r="C55" s="36">
        <v>22683</v>
      </c>
      <c r="D55" s="35">
        <v>5755</v>
      </c>
      <c r="E55" s="35">
        <v>1547.6</v>
      </c>
      <c r="F55" s="35">
        <v>200</v>
      </c>
      <c r="G55" s="35">
        <v>4990</v>
      </c>
      <c r="H55" s="35">
        <v>0</v>
      </c>
      <c r="I55" s="35">
        <v>0</v>
      </c>
      <c r="J55" s="35">
        <v>0</v>
      </c>
      <c r="K55" s="35">
        <v>0</v>
      </c>
      <c r="L55" s="35">
        <v>14155</v>
      </c>
      <c r="M55" s="35">
        <v>255</v>
      </c>
      <c r="N55" s="35">
        <v>2927.0079999999998</v>
      </c>
      <c r="O55" s="35">
        <v>18</v>
      </c>
    </row>
    <row r="56" spans="1:15" x14ac:dyDescent="0.25">
      <c r="A56" s="35">
        <v>499</v>
      </c>
      <c r="B56" s="35" t="s">
        <v>50</v>
      </c>
      <c r="C56" s="36">
        <v>15195</v>
      </c>
      <c r="D56" s="35">
        <v>3935</v>
      </c>
      <c r="E56" s="35">
        <v>959.4</v>
      </c>
      <c r="F56" s="35">
        <v>945</v>
      </c>
      <c r="G56" s="35">
        <v>2070</v>
      </c>
      <c r="H56" s="35">
        <v>0</v>
      </c>
      <c r="I56" s="35">
        <v>124.80000000000001</v>
      </c>
      <c r="J56" s="35">
        <v>0</v>
      </c>
      <c r="K56" s="35">
        <v>0</v>
      </c>
      <c r="L56" s="35">
        <v>1494</v>
      </c>
      <c r="M56" s="35">
        <v>202</v>
      </c>
      <c r="N56" s="35">
        <v>5067.1459999999997</v>
      </c>
      <c r="O56" s="35">
        <v>4</v>
      </c>
    </row>
    <row r="57" spans="1:15" x14ac:dyDescent="0.25">
      <c r="A57" s="35">
        <v>756</v>
      </c>
      <c r="B57" s="35" t="s">
        <v>51</v>
      </c>
      <c r="C57" s="36">
        <v>28227</v>
      </c>
      <c r="D57" s="35">
        <v>6587</v>
      </c>
      <c r="E57" s="35">
        <v>1865.6</v>
      </c>
      <c r="F57" s="35">
        <v>610</v>
      </c>
      <c r="G57" s="35">
        <v>12620</v>
      </c>
      <c r="H57" s="35">
        <v>491.04</v>
      </c>
      <c r="I57" s="35">
        <v>2060</v>
      </c>
      <c r="J57" s="35">
        <v>0</v>
      </c>
      <c r="K57" s="35">
        <v>752.3</v>
      </c>
      <c r="L57" s="35">
        <v>11141</v>
      </c>
      <c r="M57" s="35">
        <v>243</v>
      </c>
      <c r="N57" s="35">
        <v>7863.0479999999998</v>
      </c>
      <c r="O57" s="35">
        <v>12</v>
      </c>
    </row>
    <row r="58" spans="1:15" x14ac:dyDescent="0.25">
      <c r="A58" s="35">
        <v>757</v>
      </c>
      <c r="B58" s="35" t="s">
        <v>52</v>
      </c>
      <c r="C58" s="36">
        <v>30436</v>
      </c>
      <c r="D58" s="35">
        <v>7199</v>
      </c>
      <c r="E58" s="35">
        <v>2309.3999999999996</v>
      </c>
      <c r="F58" s="35">
        <v>1385</v>
      </c>
      <c r="G58" s="35">
        <v>18820</v>
      </c>
      <c r="H58" s="35">
        <v>1550.76</v>
      </c>
      <c r="I58" s="35">
        <v>1567.2</v>
      </c>
      <c r="J58" s="35">
        <v>0</v>
      </c>
      <c r="K58" s="35">
        <v>0</v>
      </c>
      <c r="L58" s="35">
        <v>6372</v>
      </c>
      <c r="M58" s="35">
        <v>113</v>
      </c>
      <c r="N58" s="35">
        <v>15167.237999999999</v>
      </c>
      <c r="O58" s="35">
        <v>3</v>
      </c>
    </row>
    <row r="59" spans="1:15" x14ac:dyDescent="0.25">
      <c r="A59" s="35">
        <v>758</v>
      </c>
      <c r="B59" s="35" t="s">
        <v>53</v>
      </c>
      <c r="C59" s="36">
        <v>178140</v>
      </c>
      <c r="D59" s="35">
        <v>40234</v>
      </c>
      <c r="E59" s="35">
        <v>16080.1</v>
      </c>
      <c r="F59" s="35">
        <v>13380</v>
      </c>
      <c r="G59" s="35">
        <v>278250</v>
      </c>
      <c r="H59" s="35">
        <v>7478.4670000000006</v>
      </c>
      <c r="I59" s="35">
        <v>8512.8000000000011</v>
      </c>
      <c r="J59" s="35">
        <v>0</v>
      </c>
      <c r="K59" s="35">
        <v>0</v>
      </c>
      <c r="L59" s="35">
        <v>12587</v>
      </c>
      <c r="M59" s="35">
        <v>281</v>
      </c>
      <c r="N59" s="35">
        <v>165976.46100000001</v>
      </c>
      <c r="O59" s="35">
        <v>4</v>
      </c>
    </row>
    <row r="60" spans="1:15" x14ac:dyDescent="0.25">
      <c r="A60" s="35">
        <v>501</v>
      </c>
      <c r="B60" s="35" t="s">
        <v>54</v>
      </c>
      <c r="C60" s="36">
        <v>16320</v>
      </c>
      <c r="D60" s="35">
        <v>3504</v>
      </c>
      <c r="E60" s="35">
        <v>780.09999999999991</v>
      </c>
      <c r="F60" s="35">
        <v>345</v>
      </c>
      <c r="G60" s="35">
        <v>2090</v>
      </c>
      <c r="H60" s="35">
        <v>734.96</v>
      </c>
      <c r="I60" s="35">
        <v>1246.4000000000001</v>
      </c>
      <c r="J60" s="35">
        <v>0</v>
      </c>
      <c r="K60" s="35">
        <v>0</v>
      </c>
      <c r="L60" s="35">
        <v>2752</v>
      </c>
      <c r="M60" s="35">
        <v>362</v>
      </c>
      <c r="N60" s="35">
        <v>6359.3739999999998</v>
      </c>
      <c r="O60" s="35">
        <v>4</v>
      </c>
    </row>
    <row r="61" spans="1:15" x14ac:dyDescent="0.25">
      <c r="A61" s="35">
        <v>1876</v>
      </c>
      <c r="B61" s="35" t="s">
        <v>55</v>
      </c>
      <c r="C61" s="36">
        <v>37216</v>
      </c>
      <c r="D61" s="35">
        <v>8487</v>
      </c>
      <c r="E61" s="35">
        <v>2555.1999999999998</v>
      </c>
      <c r="F61" s="35">
        <v>260</v>
      </c>
      <c r="G61" s="35">
        <v>7940</v>
      </c>
      <c r="H61" s="35">
        <v>0</v>
      </c>
      <c r="I61" s="35">
        <v>348.8</v>
      </c>
      <c r="J61" s="35">
        <v>0</v>
      </c>
      <c r="K61" s="35">
        <v>0</v>
      </c>
      <c r="L61" s="35">
        <v>28351</v>
      </c>
      <c r="M61" s="35">
        <v>291</v>
      </c>
      <c r="N61" s="35">
        <v>5619.5039999999999</v>
      </c>
      <c r="O61" s="35">
        <v>22</v>
      </c>
    </row>
    <row r="62" spans="1:15" x14ac:dyDescent="0.25">
      <c r="A62" s="35">
        <v>213</v>
      </c>
      <c r="B62" s="35" t="s">
        <v>56</v>
      </c>
      <c r="C62" s="36">
        <v>21245</v>
      </c>
      <c r="D62" s="35">
        <v>4743</v>
      </c>
      <c r="E62" s="35">
        <v>1469.6</v>
      </c>
      <c r="F62" s="35">
        <v>870</v>
      </c>
      <c r="G62" s="35">
        <v>6240</v>
      </c>
      <c r="H62" s="35">
        <v>352.92</v>
      </c>
      <c r="I62" s="35">
        <v>0</v>
      </c>
      <c r="J62" s="35">
        <v>0</v>
      </c>
      <c r="K62" s="35">
        <v>0</v>
      </c>
      <c r="L62" s="35">
        <v>8396</v>
      </c>
      <c r="M62" s="35">
        <v>106</v>
      </c>
      <c r="N62" s="35">
        <v>6573.3959999999997</v>
      </c>
      <c r="O62" s="35">
        <v>7</v>
      </c>
    </row>
    <row r="63" spans="1:15" x14ac:dyDescent="0.25">
      <c r="A63" s="35">
        <v>899</v>
      </c>
      <c r="B63" s="35" t="s">
        <v>57</v>
      </c>
      <c r="C63" s="36">
        <v>29081</v>
      </c>
      <c r="D63" s="35">
        <v>5551</v>
      </c>
      <c r="E63" s="35">
        <v>3931.1</v>
      </c>
      <c r="F63" s="35">
        <v>765</v>
      </c>
      <c r="G63" s="35">
        <v>25930</v>
      </c>
      <c r="H63" s="35">
        <v>287.10000000000002</v>
      </c>
      <c r="I63" s="35">
        <v>568.80000000000007</v>
      </c>
      <c r="J63" s="35">
        <v>0</v>
      </c>
      <c r="K63" s="35">
        <v>0</v>
      </c>
      <c r="L63" s="35">
        <v>1721</v>
      </c>
      <c r="M63" s="35">
        <v>13</v>
      </c>
      <c r="N63" s="35">
        <v>23292.674999999999</v>
      </c>
      <c r="O63" s="35">
        <v>1</v>
      </c>
    </row>
    <row r="64" spans="1:15" x14ac:dyDescent="0.25">
      <c r="A64" s="35">
        <v>312</v>
      </c>
      <c r="B64" s="35" t="s">
        <v>58</v>
      </c>
      <c r="C64" s="36">
        <v>14563</v>
      </c>
      <c r="D64" s="35">
        <v>3613</v>
      </c>
      <c r="E64" s="35">
        <v>532.79999999999995</v>
      </c>
      <c r="F64" s="35">
        <v>305</v>
      </c>
      <c r="G64" s="35">
        <v>670</v>
      </c>
      <c r="H64" s="35">
        <v>0</v>
      </c>
      <c r="I64" s="35">
        <v>0</v>
      </c>
      <c r="J64" s="35">
        <v>0</v>
      </c>
      <c r="K64" s="35">
        <v>0</v>
      </c>
      <c r="L64" s="35">
        <v>3693</v>
      </c>
      <c r="M64" s="35">
        <v>63</v>
      </c>
      <c r="N64" s="35">
        <v>3820.4679999999998</v>
      </c>
      <c r="O64" s="35">
        <v>3</v>
      </c>
    </row>
    <row r="65" spans="1:15" x14ac:dyDescent="0.25">
      <c r="A65" s="35">
        <v>313</v>
      </c>
      <c r="B65" s="35" t="s">
        <v>59</v>
      </c>
      <c r="C65" s="36">
        <v>20316</v>
      </c>
      <c r="D65" s="35">
        <v>5585</v>
      </c>
      <c r="E65" s="35">
        <v>1019</v>
      </c>
      <c r="F65" s="35">
        <v>580</v>
      </c>
      <c r="G65" s="35">
        <v>5940</v>
      </c>
      <c r="H65" s="35">
        <v>0</v>
      </c>
      <c r="I65" s="35">
        <v>281.60000000000002</v>
      </c>
      <c r="J65" s="35">
        <v>0</v>
      </c>
      <c r="K65" s="35">
        <v>0</v>
      </c>
      <c r="L65" s="35">
        <v>3044</v>
      </c>
      <c r="M65" s="35">
        <v>437</v>
      </c>
      <c r="N65" s="35">
        <v>8372.32</v>
      </c>
      <c r="O65" s="35">
        <v>2</v>
      </c>
    </row>
    <row r="66" spans="1:15" x14ac:dyDescent="0.25">
      <c r="A66" s="35">
        <v>214</v>
      </c>
      <c r="B66" s="35" t="s">
        <v>60</v>
      </c>
      <c r="C66" s="36">
        <v>25939</v>
      </c>
      <c r="D66" s="35">
        <v>6290</v>
      </c>
      <c r="E66" s="35">
        <v>1390.8</v>
      </c>
      <c r="F66" s="35">
        <v>205</v>
      </c>
      <c r="G66" s="35">
        <v>1030</v>
      </c>
      <c r="H66" s="35">
        <v>0</v>
      </c>
      <c r="I66" s="35">
        <v>0</v>
      </c>
      <c r="J66" s="35">
        <v>0</v>
      </c>
      <c r="K66" s="35">
        <v>0</v>
      </c>
      <c r="L66" s="35">
        <v>13419</v>
      </c>
      <c r="M66" s="35">
        <v>873</v>
      </c>
      <c r="N66" s="35">
        <v>2566.8240000000001</v>
      </c>
      <c r="O66" s="35">
        <v>21</v>
      </c>
    </row>
    <row r="67" spans="1:15" x14ac:dyDescent="0.25">
      <c r="A67" s="35">
        <v>381</v>
      </c>
      <c r="B67" s="35" t="s">
        <v>61</v>
      </c>
      <c r="C67" s="36">
        <v>32631</v>
      </c>
      <c r="D67" s="35">
        <v>8127</v>
      </c>
      <c r="E67" s="35">
        <v>3043.6</v>
      </c>
      <c r="F67" s="35">
        <v>1505</v>
      </c>
      <c r="G67" s="35">
        <v>16720</v>
      </c>
      <c r="H67" s="35">
        <v>148.5</v>
      </c>
      <c r="I67" s="35">
        <v>3320</v>
      </c>
      <c r="J67" s="35">
        <v>259.79999999999927</v>
      </c>
      <c r="K67" s="35">
        <v>337.39999999999964</v>
      </c>
      <c r="L67" s="35">
        <v>808</v>
      </c>
      <c r="M67" s="35">
        <v>7</v>
      </c>
      <c r="N67" s="35">
        <v>36099.56</v>
      </c>
      <c r="O67" s="35">
        <v>1</v>
      </c>
    </row>
    <row r="68" spans="1:15" x14ac:dyDescent="0.25">
      <c r="A68" s="35">
        <v>502</v>
      </c>
      <c r="B68" s="35" t="s">
        <v>62</v>
      </c>
      <c r="C68" s="36">
        <v>66024</v>
      </c>
      <c r="D68" s="35">
        <v>15080</v>
      </c>
      <c r="E68" s="35">
        <v>6295.6</v>
      </c>
      <c r="F68" s="35">
        <v>9000</v>
      </c>
      <c r="G68" s="35">
        <v>35790</v>
      </c>
      <c r="H68" s="35">
        <v>1510.5</v>
      </c>
      <c r="I68" s="35">
        <v>2301.6</v>
      </c>
      <c r="J68" s="35">
        <v>0</v>
      </c>
      <c r="K68" s="35">
        <v>0</v>
      </c>
      <c r="L68" s="35">
        <v>1424</v>
      </c>
      <c r="M68" s="35">
        <v>116</v>
      </c>
      <c r="N68" s="35">
        <v>71011.327999999994</v>
      </c>
      <c r="O68" s="35">
        <v>1</v>
      </c>
    </row>
    <row r="69" spans="1:15" x14ac:dyDescent="0.25">
      <c r="A69" s="35">
        <v>383</v>
      </c>
      <c r="B69" s="35" t="s">
        <v>63</v>
      </c>
      <c r="C69" s="36">
        <v>34402</v>
      </c>
      <c r="D69" s="35">
        <v>7832</v>
      </c>
      <c r="E69" s="35">
        <v>1835.3</v>
      </c>
      <c r="F69" s="35">
        <v>425</v>
      </c>
      <c r="G69" s="35">
        <v>9210</v>
      </c>
      <c r="H69" s="35">
        <v>595.12</v>
      </c>
      <c r="I69" s="35">
        <v>2908.8</v>
      </c>
      <c r="J69" s="35">
        <v>0</v>
      </c>
      <c r="K69" s="35">
        <v>0</v>
      </c>
      <c r="L69" s="35">
        <v>4960</v>
      </c>
      <c r="M69" s="35">
        <v>556</v>
      </c>
      <c r="N69" s="35">
        <v>18376.554</v>
      </c>
      <c r="O69" s="35">
        <v>5</v>
      </c>
    </row>
    <row r="70" spans="1:15" x14ac:dyDescent="0.25">
      <c r="A70" s="35">
        <v>109</v>
      </c>
      <c r="B70" s="35" t="s">
        <v>64</v>
      </c>
      <c r="C70" s="36">
        <v>35765</v>
      </c>
      <c r="D70" s="35">
        <v>8084</v>
      </c>
      <c r="E70" s="35">
        <v>3300.6</v>
      </c>
      <c r="F70" s="35">
        <v>405</v>
      </c>
      <c r="G70" s="35">
        <v>19690</v>
      </c>
      <c r="H70" s="35">
        <v>99</v>
      </c>
      <c r="I70" s="35">
        <v>1456</v>
      </c>
      <c r="J70" s="35">
        <v>0</v>
      </c>
      <c r="K70" s="35">
        <v>6.0999999999999091</v>
      </c>
      <c r="L70" s="35">
        <v>29610</v>
      </c>
      <c r="M70" s="35">
        <v>359</v>
      </c>
      <c r="N70" s="35">
        <v>8132.7619999999997</v>
      </c>
      <c r="O70" s="35">
        <v>28</v>
      </c>
    </row>
    <row r="71" spans="1:15" x14ac:dyDescent="0.25">
      <c r="A71" s="35">
        <v>1706</v>
      </c>
      <c r="B71" s="35" t="s">
        <v>65</v>
      </c>
      <c r="C71" s="36">
        <v>20330</v>
      </c>
      <c r="D71" s="35">
        <v>4449</v>
      </c>
      <c r="E71" s="35">
        <v>1406</v>
      </c>
      <c r="F71" s="35">
        <v>240</v>
      </c>
      <c r="G71" s="35">
        <v>4380</v>
      </c>
      <c r="H71" s="35">
        <v>0</v>
      </c>
      <c r="I71" s="35">
        <v>194.4</v>
      </c>
      <c r="J71" s="35">
        <v>0</v>
      </c>
      <c r="K71" s="35">
        <v>0</v>
      </c>
      <c r="L71" s="35">
        <v>7637</v>
      </c>
      <c r="M71" s="35">
        <v>168</v>
      </c>
      <c r="N71" s="35">
        <v>5027</v>
      </c>
      <c r="O71" s="35">
        <v>10</v>
      </c>
    </row>
    <row r="72" spans="1:15" x14ac:dyDescent="0.25">
      <c r="A72" s="35">
        <v>611</v>
      </c>
      <c r="B72" s="35" t="s">
        <v>66</v>
      </c>
      <c r="C72" s="36">
        <v>12762</v>
      </c>
      <c r="D72" s="35">
        <v>2829</v>
      </c>
      <c r="E72" s="35">
        <v>751.6</v>
      </c>
      <c r="F72" s="35">
        <v>120</v>
      </c>
      <c r="G72" s="35">
        <v>890</v>
      </c>
      <c r="H72" s="35">
        <v>0</v>
      </c>
      <c r="I72" s="35">
        <v>0</v>
      </c>
      <c r="J72" s="35">
        <v>0</v>
      </c>
      <c r="K72" s="35">
        <v>0</v>
      </c>
      <c r="L72" s="35">
        <v>5440</v>
      </c>
      <c r="M72" s="35">
        <v>1592</v>
      </c>
      <c r="N72" s="35">
        <v>3632.076</v>
      </c>
      <c r="O72" s="35">
        <v>5</v>
      </c>
    </row>
    <row r="73" spans="1:15" x14ac:dyDescent="0.25">
      <c r="A73" s="35">
        <v>1684</v>
      </c>
      <c r="B73" s="35" t="s">
        <v>67</v>
      </c>
      <c r="C73" s="36">
        <v>24743</v>
      </c>
      <c r="D73" s="35">
        <v>5847</v>
      </c>
      <c r="E73" s="35">
        <v>2068</v>
      </c>
      <c r="F73" s="35">
        <v>1730</v>
      </c>
      <c r="G73" s="35">
        <v>14750</v>
      </c>
      <c r="H73" s="35">
        <v>158.4</v>
      </c>
      <c r="I73" s="35">
        <v>950.40000000000009</v>
      </c>
      <c r="J73" s="35">
        <v>0</v>
      </c>
      <c r="K73" s="35">
        <v>0</v>
      </c>
      <c r="L73" s="35">
        <v>5121</v>
      </c>
      <c r="M73" s="35">
        <v>586</v>
      </c>
      <c r="N73" s="35">
        <v>8103.06</v>
      </c>
      <c r="O73" s="35">
        <v>5</v>
      </c>
    </row>
    <row r="74" spans="1:15" x14ac:dyDescent="0.25">
      <c r="A74" s="35">
        <v>216</v>
      </c>
      <c r="B74" s="35" t="s">
        <v>68</v>
      </c>
      <c r="C74" s="36">
        <v>27681</v>
      </c>
      <c r="D74" s="35">
        <v>7121</v>
      </c>
      <c r="E74" s="35">
        <v>2058.3000000000002</v>
      </c>
      <c r="F74" s="35">
        <v>3015</v>
      </c>
      <c r="G74" s="35">
        <v>15560</v>
      </c>
      <c r="H74" s="35">
        <v>413.82</v>
      </c>
      <c r="I74" s="35">
        <v>3260.8</v>
      </c>
      <c r="J74" s="35">
        <v>0</v>
      </c>
      <c r="K74" s="35">
        <v>705.59999999999991</v>
      </c>
      <c r="L74" s="35">
        <v>2935</v>
      </c>
      <c r="M74" s="35">
        <v>180</v>
      </c>
      <c r="N74" s="35">
        <v>16219.037</v>
      </c>
      <c r="O74" s="35">
        <v>1</v>
      </c>
    </row>
    <row r="75" spans="1:15" x14ac:dyDescent="0.25">
      <c r="A75" s="35">
        <v>148</v>
      </c>
      <c r="B75" s="38" t="s">
        <v>69</v>
      </c>
      <c r="C75" s="36">
        <v>27570</v>
      </c>
      <c r="D75" s="35">
        <v>6985</v>
      </c>
      <c r="E75" s="35">
        <v>1604.6</v>
      </c>
      <c r="F75" s="35">
        <v>140</v>
      </c>
      <c r="G75" s="35">
        <v>10680</v>
      </c>
      <c r="H75" s="35">
        <v>0</v>
      </c>
      <c r="I75" s="35">
        <v>158.4</v>
      </c>
      <c r="J75" s="35">
        <v>0</v>
      </c>
      <c r="K75" s="35">
        <v>0</v>
      </c>
      <c r="L75" s="35">
        <v>16511</v>
      </c>
      <c r="M75" s="35">
        <v>141</v>
      </c>
      <c r="N75" s="35">
        <v>5118.0020000000004</v>
      </c>
      <c r="O75" s="35">
        <v>10</v>
      </c>
    </row>
    <row r="76" spans="1:15" x14ac:dyDescent="0.25">
      <c r="A76" s="35">
        <v>1891</v>
      </c>
      <c r="B76" s="35" t="s">
        <v>402</v>
      </c>
      <c r="C76" s="36">
        <v>19130</v>
      </c>
      <c r="D76" s="35">
        <v>4634</v>
      </c>
      <c r="E76" s="35">
        <v>1920.1999999999998</v>
      </c>
      <c r="F76" s="35">
        <v>85</v>
      </c>
      <c r="G76" s="35">
        <v>7270</v>
      </c>
      <c r="H76" s="35">
        <v>688.54</v>
      </c>
      <c r="I76" s="35">
        <v>337.6</v>
      </c>
      <c r="J76" s="35">
        <v>0</v>
      </c>
      <c r="K76" s="35">
        <v>0</v>
      </c>
      <c r="L76" s="35">
        <v>8533</v>
      </c>
      <c r="M76" s="35">
        <v>220</v>
      </c>
      <c r="N76" s="35">
        <v>3426.7640000000001</v>
      </c>
      <c r="O76" s="35">
        <v>8</v>
      </c>
    </row>
    <row r="77" spans="1:15" x14ac:dyDescent="0.25">
      <c r="A77" s="35">
        <v>310</v>
      </c>
      <c r="B77" s="35" t="s">
        <v>70</v>
      </c>
      <c r="C77" s="36">
        <v>42032</v>
      </c>
      <c r="D77" s="35">
        <v>10012</v>
      </c>
      <c r="E77" s="35">
        <v>2802</v>
      </c>
      <c r="F77" s="35">
        <v>1505</v>
      </c>
      <c r="G77" s="35">
        <v>14070</v>
      </c>
      <c r="H77" s="35">
        <v>1235.22</v>
      </c>
      <c r="I77" s="35">
        <v>1792.8000000000002</v>
      </c>
      <c r="J77" s="35">
        <v>0</v>
      </c>
      <c r="K77" s="35">
        <v>0</v>
      </c>
      <c r="L77" s="35">
        <v>6620</v>
      </c>
      <c r="M77" s="35">
        <v>93</v>
      </c>
      <c r="N77" s="35">
        <v>21910.02</v>
      </c>
      <c r="O77" s="35">
        <v>9</v>
      </c>
    </row>
    <row r="78" spans="1:15" x14ac:dyDescent="0.25">
      <c r="A78" s="35">
        <v>1663</v>
      </c>
      <c r="B78" s="35" t="s">
        <v>71</v>
      </c>
      <c r="C78" s="36">
        <v>10336</v>
      </c>
      <c r="D78" s="35">
        <v>2255</v>
      </c>
      <c r="E78" s="35">
        <v>1175.0999999999999</v>
      </c>
      <c r="F78" s="35">
        <v>60</v>
      </c>
      <c r="G78" s="35">
        <v>310</v>
      </c>
      <c r="H78" s="35">
        <v>0</v>
      </c>
      <c r="I78" s="35">
        <v>134.4</v>
      </c>
      <c r="J78" s="35">
        <v>0</v>
      </c>
      <c r="K78" s="35">
        <v>0</v>
      </c>
      <c r="L78" s="35">
        <v>17055</v>
      </c>
      <c r="M78" s="35">
        <v>1505</v>
      </c>
      <c r="N78" s="35">
        <v>832.35</v>
      </c>
      <c r="O78" s="35">
        <v>16</v>
      </c>
    </row>
    <row r="79" spans="1:15" x14ac:dyDescent="0.25">
      <c r="A79" s="35">
        <v>736</v>
      </c>
      <c r="B79" s="35" t="s">
        <v>72</v>
      </c>
      <c r="C79" s="36">
        <v>42846</v>
      </c>
      <c r="D79" s="35">
        <v>10433</v>
      </c>
      <c r="E79" s="35">
        <v>2218</v>
      </c>
      <c r="F79" s="35">
        <v>1485</v>
      </c>
      <c r="G79" s="35">
        <v>6020</v>
      </c>
      <c r="H79" s="35">
        <v>0</v>
      </c>
      <c r="I79" s="35">
        <v>1467.2</v>
      </c>
      <c r="J79" s="35">
        <v>0</v>
      </c>
      <c r="K79" s="35">
        <v>0</v>
      </c>
      <c r="L79" s="35">
        <v>9993</v>
      </c>
      <c r="M79" s="35">
        <v>1705</v>
      </c>
      <c r="N79" s="35">
        <v>14922.18</v>
      </c>
      <c r="O79" s="35">
        <v>20</v>
      </c>
    </row>
    <row r="80" spans="1:15" x14ac:dyDescent="0.25">
      <c r="A80" s="35">
        <v>1690</v>
      </c>
      <c r="B80" s="35" t="s">
        <v>73</v>
      </c>
      <c r="C80" s="36">
        <v>23761</v>
      </c>
      <c r="D80" s="35">
        <v>5568</v>
      </c>
      <c r="E80" s="35">
        <v>1629.8999999999999</v>
      </c>
      <c r="F80" s="35">
        <v>120</v>
      </c>
      <c r="G80" s="35">
        <v>5000</v>
      </c>
      <c r="H80" s="35">
        <v>0</v>
      </c>
      <c r="I80" s="35">
        <v>0</v>
      </c>
      <c r="J80" s="35">
        <v>0</v>
      </c>
      <c r="K80" s="35">
        <v>0</v>
      </c>
      <c r="L80" s="35">
        <v>22475</v>
      </c>
      <c r="M80" s="35">
        <v>160</v>
      </c>
      <c r="N80" s="35">
        <v>2936.4769999999999</v>
      </c>
      <c r="O80" s="35">
        <v>22</v>
      </c>
    </row>
    <row r="81" spans="1:15" x14ac:dyDescent="0.25">
      <c r="A81" s="35">
        <v>503</v>
      </c>
      <c r="B81" s="35" t="s">
        <v>74</v>
      </c>
      <c r="C81" s="36">
        <v>99097</v>
      </c>
      <c r="D81" s="35">
        <v>18936</v>
      </c>
      <c r="E81" s="35">
        <v>9605.7000000000007</v>
      </c>
      <c r="F81" s="35">
        <v>8330</v>
      </c>
      <c r="G81" s="35">
        <v>90310</v>
      </c>
      <c r="H81" s="35">
        <v>2306.7599999999998</v>
      </c>
      <c r="I81" s="35">
        <v>5348.8</v>
      </c>
      <c r="J81" s="35">
        <v>0</v>
      </c>
      <c r="K81" s="35">
        <v>0</v>
      </c>
      <c r="L81" s="35">
        <v>2277</v>
      </c>
      <c r="M81" s="35">
        <v>129</v>
      </c>
      <c r="N81" s="35">
        <v>179765.91</v>
      </c>
      <c r="O81" s="35">
        <v>2</v>
      </c>
    </row>
    <row r="82" spans="1:15" x14ac:dyDescent="0.25">
      <c r="A82" s="35">
        <v>10</v>
      </c>
      <c r="B82" s="35" t="s">
        <v>75</v>
      </c>
      <c r="C82" s="36">
        <v>26025</v>
      </c>
      <c r="D82" s="35">
        <v>5445</v>
      </c>
      <c r="E82" s="35">
        <v>2999.2</v>
      </c>
      <c r="F82" s="35">
        <v>1590</v>
      </c>
      <c r="G82" s="35">
        <v>20090</v>
      </c>
      <c r="H82" s="35">
        <v>0</v>
      </c>
      <c r="I82" s="35">
        <v>967.2</v>
      </c>
      <c r="J82" s="35">
        <v>0</v>
      </c>
      <c r="K82" s="35">
        <v>0</v>
      </c>
      <c r="L82" s="35">
        <v>13313</v>
      </c>
      <c r="M82" s="35">
        <v>503</v>
      </c>
      <c r="N82" s="35">
        <v>7627.84</v>
      </c>
      <c r="O82" s="35">
        <v>11</v>
      </c>
    </row>
    <row r="83" spans="1:15" x14ac:dyDescent="0.25">
      <c r="A83" s="35">
        <v>400</v>
      </c>
      <c r="B83" s="35" t="s">
        <v>76</v>
      </c>
      <c r="C83" s="36">
        <v>56947</v>
      </c>
      <c r="D83" s="35">
        <v>12145</v>
      </c>
      <c r="E83" s="35">
        <v>5777.7999999999993</v>
      </c>
      <c r="F83" s="35">
        <v>2640</v>
      </c>
      <c r="G83" s="35">
        <v>59270</v>
      </c>
      <c r="H83" s="35">
        <v>1503.54</v>
      </c>
      <c r="I83" s="35">
        <v>2291.2000000000003</v>
      </c>
      <c r="J83" s="35">
        <v>0</v>
      </c>
      <c r="K83" s="35">
        <v>0</v>
      </c>
      <c r="L83" s="35">
        <v>4508</v>
      </c>
      <c r="M83" s="35">
        <v>336</v>
      </c>
      <c r="N83" s="35">
        <v>56933.987999999998</v>
      </c>
      <c r="O83" s="35">
        <v>4</v>
      </c>
    </row>
    <row r="84" spans="1:15" x14ac:dyDescent="0.25">
      <c r="A84" s="35">
        <v>762</v>
      </c>
      <c r="B84" s="35" t="s">
        <v>77</v>
      </c>
      <c r="C84" s="36">
        <v>31733</v>
      </c>
      <c r="D84" s="35">
        <v>7407</v>
      </c>
      <c r="E84" s="35">
        <v>2223</v>
      </c>
      <c r="F84" s="35">
        <v>505</v>
      </c>
      <c r="G84" s="35">
        <v>22970</v>
      </c>
      <c r="H84" s="35">
        <v>703.88</v>
      </c>
      <c r="I84" s="35">
        <v>2119.2000000000003</v>
      </c>
      <c r="J84" s="35">
        <v>0</v>
      </c>
      <c r="K84" s="35">
        <v>0</v>
      </c>
      <c r="L84" s="35">
        <v>11692</v>
      </c>
      <c r="M84" s="35">
        <v>143</v>
      </c>
      <c r="N84" s="35">
        <v>11633.57</v>
      </c>
      <c r="O84" s="35">
        <v>6</v>
      </c>
    </row>
    <row r="85" spans="1:15" x14ac:dyDescent="0.25">
      <c r="A85" s="35">
        <v>150</v>
      </c>
      <c r="B85" s="35" t="s">
        <v>78</v>
      </c>
      <c r="C85" s="36">
        <v>98581</v>
      </c>
      <c r="D85" s="35">
        <v>23435</v>
      </c>
      <c r="E85" s="35">
        <v>9735</v>
      </c>
      <c r="F85" s="35">
        <v>8550</v>
      </c>
      <c r="G85" s="35">
        <v>147140</v>
      </c>
      <c r="H85" s="35">
        <v>2439.96</v>
      </c>
      <c r="I85" s="35">
        <v>3788.8</v>
      </c>
      <c r="J85" s="35">
        <v>0</v>
      </c>
      <c r="K85" s="35">
        <v>0</v>
      </c>
      <c r="L85" s="35">
        <v>13124</v>
      </c>
      <c r="M85" s="35">
        <v>310</v>
      </c>
      <c r="N85" s="35">
        <v>77305.8</v>
      </c>
      <c r="O85" s="35">
        <v>6</v>
      </c>
    </row>
    <row r="86" spans="1:15" x14ac:dyDescent="0.25">
      <c r="A86" s="35">
        <v>384</v>
      </c>
      <c r="B86" s="35" t="s">
        <v>79</v>
      </c>
      <c r="C86" s="36">
        <v>25218</v>
      </c>
      <c r="D86" s="35">
        <v>5589</v>
      </c>
      <c r="E86" s="35">
        <v>2013.8</v>
      </c>
      <c r="F86" s="35">
        <v>4245</v>
      </c>
      <c r="G86" s="35">
        <v>2890</v>
      </c>
      <c r="H86" s="35">
        <v>0</v>
      </c>
      <c r="I86" s="35">
        <v>0</v>
      </c>
      <c r="J86" s="35">
        <v>0</v>
      </c>
      <c r="K86" s="35">
        <v>0</v>
      </c>
      <c r="L86" s="35">
        <v>1199</v>
      </c>
      <c r="M86" s="35">
        <v>102</v>
      </c>
      <c r="N86" s="35">
        <v>25994.02</v>
      </c>
      <c r="O86" s="35">
        <v>1</v>
      </c>
    </row>
    <row r="87" spans="1:15" x14ac:dyDescent="0.25">
      <c r="A87" s="35">
        <v>1774</v>
      </c>
      <c r="B87" s="35" t="s">
        <v>80</v>
      </c>
      <c r="C87" s="36">
        <v>26056</v>
      </c>
      <c r="D87" s="35">
        <v>6644</v>
      </c>
      <c r="E87" s="35">
        <v>1508</v>
      </c>
      <c r="F87" s="35">
        <v>175</v>
      </c>
      <c r="G87" s="35">
        <v>9060</v>
      </c>
      <c r="H87" s="35">
        <v>0</v>
      </c>
      <c r="I87" s="35">
        <v>284</v>
      </c>
      <c r="J87" s="35">
        <v>0</v>
      </c>
      <c r="K87" s="35">
        <v>0</v>
      </c>
      <c r="L87" s="35">
        <v>17570</v>
      </c>
      <c r="M87" s="35">
        <v>113</v>
      </c>
      <c r="N87" s="35">
        <v>4747.1400000000003</v>
      </c>
      <c r="O87" s="35">
        <v>10</v>
      </c>
    </row>
    <row r="88" spans="1:15" x14ac:dyDescent="0.25">
      <c r="A88" s="35">
        <v>221</v>
      </c>
      <c r="B88" s="35" t="s">
        <v>82</v>
      </c>
      <c r="C88" s="36">
        <v>11539</v>
      </c>
      <c r="D88" s="35">
        <v>2605</v>
      </c>
      <c r="E88" s="35">
        <v>1206.9000000000001</v>
      </c>
      <c r="F88" s="35">
        <v>975</v>
      </c>
      <c r="G88" s="35">
        <v>5320</v>
      </c>
      <c r="H88" s="35">
        <v>0</v>
      </c>
      <c r="I88" s="35">
        <v>0</v>
      </c>
      <c r="J88" s="35">
        <v>0</v>
      </c>
      <c r="K88" s="35">
        <v>0</v>
      </c>
      <c r="L88" s="35">
        <v>1158</v>
      </c>
      <c r="M88" s="35">
        <v>138</v>
      </c>
      <c r="N88" s="35">
        <v>4546.482</v>
      </c>
      <c r="O88" s="35">
        <v>1</v>
      </c>
    </row>
    <row r="89" spans="1:15" x14ac:dyDescent="0.25">
      <c r="A89" s="35">
        <v>222</v>
      </c>
      <c r="B89" s="35" t="s">
        <v>83</v>
      </c>
      <c r="C89" s="36">
        <v>56414</v>
      </c>
      <c r="D89" s="35">
        <v>13077</v>
      </c>
      <c r="E89" s="35">
        <v>5063.7</v>
      </c>
      <c r="F89" s="35">
        <v>2245</v>
      </c>
      <c r="G89" s="35">
        <v>65010</v>
      </c>
      <c r="H89" s="35">
        <v>3172.54</v>
      </c>
      <c r="I89" s="35">
        <v>4553.6000000000004</v>
      </c>
      <c r="J89" s="35">
        <v>0</v>
      </c>
      <c r="K89" s="35">
        <v>72.099999999999454</v>
      </c>
      <c r="L89" s="35">
        <v>7905</v>
      </c>
      <c r="M89" s="35">
        <v>60</v>
      </c>
      <c r="N89" s="35">
        <v>27301.284</v>
      </c>
      <c r="O89" s="35">
        <v>7</v>
      </c>
    </row>
    <row r="90" spans="1:15" x14ac:dyDescent="0.25">
      <c r="A90" s="35">
        <v>766</v>
      </c>
      <c r="B90" s="35" t="s">
        <v>84</v>
      </c>
      <c r="C90" s="36">
        <v>25382</v>
      </c>
      <c r="D90" s="35">
        <v>5881</v>
      </c>
      <c r="E90" s="35">
        <v>1885.6</v>
      </c>
      <c r="F90" s="35">
        <v>1080</v>
      </c>
      <c r="G90" s="35">
        <v>9890</v>
      </c>
      <c r="H90" s="35">
        <v>0</v>
      </c>
      <c r="I90" s="35">
        <v>1138.4000000000001</v>
      </c>
      <c r="J90" s="35">
        <v>0</v>
      </c>
      <c r="K90" s="35">
        <v>0</v>
      </c>
      <c r="L90" s="35">
        <v>2927</v>
      </c>
      <c r="M90" s="35">
        <v>44</v>
      </c>
      <c r="N90" s="35">
        <v>12615.768</v>
      </c>
      <c r="O90" s="35">
        <v>3</v>
      </c>
    </row>
    <row r="91" spans="1:15" x14ac:dyDescent="0.25">
      <c r="A91" s="35">
        <v>58</v>
      </c>
      <c r="B91" s="35" t="s">
        <v>85</v>
      </c>
      <c r="C91" s="36">
        <v>24221</v>
      </c>
      <c r="D91" s="35">
        <v>5936</v>
      </c>
      <c r="E91" s="35">
        <v>2520</v>
      </c>
      <c r="F91" s="35">
        <v>155</v>
      </c>
      <c r="G91" s="35">
        <v>14600</v>
      </c>
      <c r="H91" s="35">
        <v>867.24</v>
      </c>
      <c r="I91" s="35">
        <v>1568</v>
      </c>
      <c r="J91" s="35">
        <v>0</v>
      </c>
      <c r="K91" s="35">
        <v>0</v>
      </c>
      <c r="L91" s="35">
        <v>16673</v>
      </c>
      <c r="M91" s="35">
        <v>977</v>
      </c>
      <c r="N91" s="35">
        <v>5548.3</v>
      </c>
      <c r="O91" s="35">
        <v>21</v>
      </c>
    </row>
    <row r="92" spans="1:15" x14ac:dyDescent="0.25">
      <c r="A92" s="35">
        <v>505</v>
      </c>
      <c r="B92" s="35" t="s">
        <v>86</v>
      </c>
      <c r="C92" s="36">
        <v>118466</v>
      </c>
      <c r="D92" s="35">
        <v>27213</v>
      </c>
      <c r="E92" s="35">
        <v>12826</v>
      </c>
      <c r="F92" s="35">
        <v>15750</v>
      </c>
      <c r="G92" s="35">
        <v>170990</v>
      </c>
      <c r="H92" s="35">
        <v>3608.2999999999997</v>
      </c>
      <c r="I92" s="35">
        <v>5074.4000000000005</v>
      </c>
      <c r="J92" s="35">
        <v>0</v>
      </c>
      <c r="K92" s="35">
        <v>0</v>
      </c>
      <c r="L92" s="35">
        <v>7877</v>
      </c>
      <c r="M92" s="35">
        <v>2070</v>
      </c>
      <c r="N92" s="35">
        <v>140712.35999999999</v>
      </c>
      <c r="O92" s="35">
        <v>2</v>
      </c>
    </row>
    <row r="93" spans="1:15" x14ac:dyDescent="0.25">
      <c r="A93" s="35">
        <v>498</v>
      </c>
      <c r="B93" s="35" t="s">
        <v>87</v>
      </c>
      <c r="C93" s="36">
        <v>19298</v>
      </c>
      <c r="D93" s="35">
        <v>4758</v>
      </c>
      <c r="E93" s="35">
        <v>1210.6999999999998</v>
      </c>
      <c r="F93" s="35">
        <v>215</v>
      </c>
      <c r="G93" s="35">
        <v>2360</v>
      </c>
      <c r="H93" s="35">
        <v>0</v>
      </c>
      <c r="I93" s="35">
        <v>0</v>
      </c>
      <c r="J93" s="35">
        <v>0</v>
      </c>
      <c r="K93" s="35">
        <v>0</v>
      </c>
      <c r="L93" s="35">
        <v>5906</v>
      </c>
      <c r="M93" s="35">
        <v>63</v>
      </c>
      <c r="N93" s="35">
        <v>3674.2220000000002</v>
      </c>
      <c r="O93" s="35">
        <v>9</v>
      </c>
    </row>
    <row r="94" spans="1:15" x14ac:dyDescent="0.25">
      <c r="A94" s="35">
        <v>1719</v>
      </c>
      <c r="B94" s="35" t="s">
        <v>88</v>
      </c>
      <c r="C94" s="36">
        <v>26737</v>
      </c>
      <c r="D94" s="35">
        <v>5913</v>
      </c>
      <c r="E94" s="35">
        <v>1592.2</v>
      </c>
      <c r="F94" s="35">
        <v>230</v>
      </c>
      <c r="G94" s="35">
        <v>2660</v>
      </c>
      <c r="H94" s="35">
        <v>0</v>
      </c>
      <c r="I94" s="35">
        <v>635.20000000000005</v>
      </c>
      <c r="J94" s="35">
        <v>0</v>
      </c>
      <c r="K94" s="35">
        <v>40.499999999999886</v>
      </c>
      <c r="L94" s="35">
        <v>9553</v>
      </c>
      <c r="M94" s="35">
        <v>2390</v>
      </c>
      <c r="N94" s="35">
        <v>7862.43</v>
      </c>
      <c r="O94" s="35">
        <v>7</v>
      </c>
    </row>
    <row r="95" spans="1:15" x14ac:dyDescent="0.25">
      <c r="A95" s="35">
        <v>303</v>
      </c>
      <c r="B95" s="35" t="s">
        <v>89</v>
      </c>
      <c r="C95" s="36">
        <v>40679</v>
      </c>
      <c r="D95" s="35">
        <v>10655</v>
      </c>
      <c r="E95" s="35">
        <v>2340.1999999999998</v>
      </c>
      <c r="F95" s="35">
        <v>1740</v>
      </c>
      <c r="G95" s="35">
        <v>24740</v>
      </c>
      <c r="H95" s="35">
        <v>368.28</v>
      </c>
      <c r="I95" s="35">
        <v>1875.2</v>
      </c>
      <c r="J95" s="35">
        <v>0</v>
      </c>
      <c r="K95" s="35">
        <v>398.09999999999991</v>
      </c>
      <c r="L95" s="35">
        <v>33373</v>
      </c>
      <c r="M95" s="35">
        <v>5756</v>
      </c>
      <c r="N95" s="35">
        <v>13552.023999999999</v>
      </c>
      <c r="O95" s="35">
        <v>5</v>
      </c>
    </row>
    <row r="96" spans="1:15" x14ac:dyDescent="0.25">
      <c r="A96" s="35">
        <v>225</v>
      </c>
      <c r="B96" s="35" t="s">
        <v>90</v>
      </c>
      <c r="C96" s="36">
        <v>18203</v>
      </c>
      <c r="D96" s="35">
        <v>4512</v>
      </c>
      <c r="E96" s="35">
        <v>1215.5999999999999</v>
      </c>
      <c r="F96" s="35">
        <v>810</v>
      </c>
      <c r="G96" s="35">
        <v>5700</v>
      </c>
      <c r="H96" s="35">
        <v>1023.02</v>
      </c>
      <c r="I96" s="35">
        <v>1528.8000000000002</v>
      </c>
      <c r="J96" s="35">
        <v>0</v>
      </c>
      <c r="K96" s="35">
        <v>112.49999999999977</v>
      </c>
      <c r="L96" s="35">
        <v>3781</v>
      </c>
      <c r="M96" s="35">
        <v>465</v>
      </c>
      <c r="N96" s="35">
        <v>5854.7280000000001</v>
      </c>
      <c r="O96" s="35">
        <v>6</v>
      </c>
    </row>
    <row r="97" spans="1:15" x14ac:dyDescent="0.25">
      <c r="A97" s="35">
        <v>226</v>
      </c>
      <c r="B97" s="35" t="s">
        <v>91</v>
      </c>
      <c r="C97" s="36">
        <v>25554</v>
      </c>
      <c r="D97" s="35">
        <v>6565</v>
      </c>
      <c r="E97" s="35">
        <v>1468.1</v>
      </c>
      <c r="F97" s="35">
        <v>600</v>
      </c>
      <c r="G97" s="35">
        <v>17790</v>
      </c>
      <c r="H97" s="35">
        <v>0</v>
      </c>
      <c r="I97" s="35">
        <v>1943.2</v>
      </c>
      <c r="J97" s="35">
        <v>0</v>
      </c>
      <c r="K97" s="35">
        <v>0</v>
      </c>
      <c r="L97" s="35">
        <v>3391</v>
      </c>
      <c r="M97" s="35">
        <v>128</v>
      </c>
      <c r="N97" s="35">
        <v>11707.647000000001</v>
      </c>
      <c r="O97" s="35">
        <v>4</v>
      </c>
    </row>
    <row r="98" spans="1:15" x14ac:dyDescent="0.25">
      <c r="A98" s="35">
        <v>1711</v>
      </c>
      <c r="B98" s="35" t="s">
        <v>92</v>
      </c>
      <c r="C98" s="36">
        <v>32072</v>
      </c>
      <c r="D98" s="35">
        <v>6058</v>
      </c>
      <c r="E98" s="35">
        <v>2949.2</v>
      </c>
      <c r="F98" s="35">
        <v>365</v>
      </c>
      <c r="G98" s="35">
        <v>17200</v>
      </c>
      <c r="H98" s="35">
        <v>259.38</v>
      </c>
      <c r="I98" s="35">
        <v>1404</v>
      </c>
      <c r="J98" s="35">
        <v>0</v>
      </c>
      <c r="K98" s="35">
        <v>0</v>
      </c>
      <c r="L98" s="35">
        <v>10310</v>
      </c>
      <c r="M98" s="35">
        <v>152</v>
      </c>
      <c r="N98" s="35">
        <v>9630.5679999999993</v>
      </c>
      <c r="O98" s="35">
        <v>11</v>
      </c>
    </row>
    <row r="99" spans="1:15" x14ac:dyDescent="0.25">
      <c r="A99" s="35">
        <v>385</v>
      </c>
      <c r="B99" s="35" t="s">
        <v>93</v>
      </c>
      <c r="C99" s="36">
        <v>28754</v>
      </c>
      <c r="D99" s="35">
        <v>7243</v>
      </c>
      <c r="E99" s="35">
        <v>1546.8</v>
      </c>
      <c r="F99" s="35">
        <v>565</v>
      </c>
      <c r="G99" s="35">
        <v>10810</v>
      </c>
      <c r="H99" s="35">
        <v>295.02</v>
      </c>
      <c r="I99" s="35">
        <v>1740</v>
      </c>
      <c r="J99" s="35">
        <v>0</v>
      </c>
      <c r="K99" s="35">
        <v>373.19999999999982</v>
      </c>
      <c r="L99" s="35">
        <v>1630</v>
      </c>
      <c r="M99" s="35">
        <v>69</v>
      </c>
      <c r="N99" s="35">
        <v>17506.560000000001</v>
      </c>
      <c r="O99" s="35">
        <v>1</v>
      </c>
    </row>
    <row r="100" spans="1:15" x14ac:dyDescent="0.25">
      <c r="A100" s="35">
        <v>228</v>
      </c>
      <c r="B100" s="35" t="s">
        <v>94</v>
      </c>
      <c r="C100" s="36">
        <v>109823</v>
      </c>
      <c r="D100" s="35">
        <v>28548</v>
      </c>
      <c r="E100" s="35">
        <v>6889.9</v>
      </c>
      <c r="F100" s="35">
        <v>5700</v>
      </c>
      <c r="G100" s="35">
        <v>112390</v>
      </c>
      <c r="H100" s="35">
        <v>3511.06</v>
      </c>
      <c r="I100" s="35">
        <v>3808</v>
      </c>
      <c r="J100" s="35">
        <v>0</v>
      </c>
      <c r="K100" s="35">
        <v>0</v>
      </c>
      <c r="L100" s="35">
        <v>31820</v>
      </c>
      <c r="M100" s="35">
        <v>42</v>
      </c>
      <c r="N100" s="35">
        <v>69891.043999999994</v>
      </c>
      <c r="O100" s="35">
        <v>19</v>
      </c>
    </row>
    <row r="101" spans="1:15" x14ac:dyDescent="0.25">
      <c r="A101" s="35">
        <v>317</v>
      </c>
      <c r="B101" s="35" t="s">
        <v>95</v>
      </c>
      <c r="C101" s="36">
        <v>8795</v>
      </c>
      <c r="D101" s="35">
        <v>2284</v>
      </c>
      <c r="E101" s="35">
        <v>410.9</v>
      </c>
      <c r="F101" s="35">
        <v>150</v>
      </c>
      <c r="G101" s="35">
        <v>800</v>
      </c>
      <c r="H101" s="35">
        <v>0</v>
      </c>
      <c r="I101" s="35">
        <v>0</v>
      </c>
      <c r="J101" s="35">
        <v>0</v>
      </c>
      <c r="K101" s="35">
        <v>0</v>
      </c>
      <c r="L101" s="35">
        <v>3105</v>
      </c>
      <c r="M101" s="35">
        <v>265</v>
      </c>
      <c r="N101" s="35">
        <v>3052.4569999999999</v>
      </c>
      <c r="O101" s="35">
        <v>3</v>
      </c>
    </row>
    <row r="102" spans="1:15" x14ac:dyDescent="0.25">
      <c r="A102" s="35">
        <v>1651</v>
      </c>
      <c r="B102" s="35" t="s">
        <v>96</v>
      </c>
      <c r="C102" s="36">
        <v>16083</v>
      </c>
      <c r="D102" s="35">
        <v>3773</v>
      </c>
      <c r="E102" s="35">
        <v>1815.6999999999998</v>
      </c>
      <c r="F102" s="35">
        <v>160</v>
      </c>
      <c r="G102" s="35">
        <v>3260</v>
      </c>
      <c r="H102" s="35">
        <v>0</v>
      </c>
      <c r="I102" s="35">
        <v>857.6</v>
      </c>
      <c r="J102" s="35">
        <v>0</v>
      </c>
      <c r="K102" s="35">
        <v>0</v>
      </c>
      <c r="L102" s="35">
        <v>18925</v>
      </c>
      <c r="M102" s="35">
        <v>383</v>
      </c>
      <c r="N102" s="35">
        <v>2823.48</v>
      </c>
      <c r="O102" s="35">
        <v>13</v>
      </c>
    </row>
    <row r="103" spans="1:15" x14ac:dyDescent="0.25">
      <c r="A103" s="35">
        <v>770</v>
      </c>
      <c r="B103" s="35" t="s">
        <v>97</v>
      </c>
      <c r="C103" s="36">
        <v>18196</v>
      </c>
      <c r="D103" s="35">
        <v>4114</v>
      </c>
      <c r="E103" s="35">
        <v>995.4</v>
      </c>
      <c r="F103" s="35">
        <v>130</v>
      </c>
      <c r="G103" s="35">
        <v>4760</v>
      </c>
      <c r="H103" s="35">
        <v>380.6</v>
      </c>
      <c r="I103" s="35">
        <v>1044.8</v>
      </c>
      <c r="J103" s="35">
        <v>0</v>
      </c>
      <c r="K103" s="35">
        <v>3.5999999999999091</v>
      </c>
      <c r="L103" s="35">
        <v>8246</v>
      </c>
      <c r="M103" s="35">
        <v>86</v>
      </c>
      <c r="N103" s="35">
        <v>4076.2979999999998</v>
      </c>
      <c r="O103" s="35">
        <v>7</v>
      </c>
    </row>
    <row r="104" spans="1:15" x14ac:dyDescent="0.25">
      <c r="A104" s="35">
        <v>1903</v>
      </c>
      <c r="B104" s="35" t="s">
        <v>617</v>
      </c>
      <c r="C104" s="36">
        <v>25049</v>
      </c>
      <c r="D104" s="35">
        <v>5385</v>
      </c>
      <c r="E104" s="35">
        <v>1298.5</v>
      </c>
      <c r="F104" s="35">
        <v>185</v>
      </c>
      <c r="G104" s="35">
        <v>2490</v>
      </c>
      <c r="H104" s="35">
        <v>716.22</v>
      </c>
      <c r="I104" s="35">
        <v>0</v>
      </c>
      <c r="J104" s="35">
        <v>0</v>
      </c>
      <c r="K104" s="35">
        <v>0</v>
      </c>
      <c r="L104" s="35">
        <v>7742</v>
      </c>
      <c r="M104" s="35">
        <v>99</v>
      </c>
      <c r="N104" s="35">
        <v>4668.7349999999997</v>
      </c>
      <c r="O104" s="35">
        <v>17</v>
      </c>
    </row>
    <row r="105" spans="1:15" x14ac:dyDescent="0.25">
      <c r="A105" s="35">
        <v>772</v>
      </c>
      <c r="B105" s="35" t="s">
        <v>98</v>
      </c>
      <c r="C105" s="36">
        <v>218433</v>
      </c>
      <c r="D105" s="35">
        <v>44976</v>
      </c>
      <c r="E105" s="35">
        <v>24156.3</v>
      </c>
      <c r="F105" s="35">
        <v>23580</v>
      </c>
      <c r="G105" s="35">
        <v>490270</v>
      </c>
      <c r="H105" s="35">
        <v>8363.84</v>
      </c>
      <c r="I105" s="35">
        <v>11029.6</v>
      </c>
      <c r="J105" s="35">
        <v>0</v>
      </c>
      <c r="K105" s="35">
        <v>0</v>
      </c>
      <c r="L105" s="35">
        <v>8755</v>
      </c>
      <c r="M105" s="35">
        <v>132</v>
      </c>
      <c r="N105" s="35">
        <v>251062.32500000001</v>
      </c>
      <c r="O105" s="35">
        <v>2</v>
      </c>
    </row>
    <row r="106" spans="1:15" x14ac:dyDescent="0.25">
      <c r="A106" s="35">
        <v>230</v>
      </c>
      <c r="B106" s="35" t="s">
        <v>99</v>
      </c>
      <c r="C106" s="36">
        <v>22510</v>
      </c>
      <c r="D106" s="35">
        <v>5919</v>
      </c>
      <c r="E106" s="35">
        <v>1258.0999999999999</v>
      </c>
      <c r="F106" s="35">
        <v>145</v>
      </c>
      <c r="G106" s="35">
        <v>9300</v>
      </c>
      <c r="H106" s="35">
        <v>0</v>
      </c>
      <c r="I106" s="35">
        <v>1742.4</v>
      </c>
      <c r="J106" s="35">
        <v>0</v>
      </c>
      <c r="K106" s="35">
        <v>0</v>
      </c>
      <c r="L106" s="35">
        <v>6382</v>
      </c>
      <c r="M106" s="35">
        <v>209</v>
      </c>
      <c r="N106" s="35">
        <v>6509.5029999999997</v>
      </c>
      <c r="O106" s="35">
        <v>5</v>
      </c>
    </row>
    <row r="107" spans="1:15" x14ac:dyDescent="0.25">
      <c r="A107" s="35">
        <v>114</v>
      </c>
      <c r="B107" s="35" t="s">
        <v>100</v>
      </c>
      <c r="C107" s="36">
        <v>108392</v>
      </c>
      <c r="D107" s="35">
        <v>24122</v>
      </c>
      <c r="E107" s="35">
        <v>12184.4</v>
      </c>
      <c r="F107" s="35">
        <v>2265</v>
      </c>
      <c r="G107" s="35">
        <v>123170</v>
      </c>
      <c r="H107" s="35">
        <v>2372.8078</v>
      </c>
      <c r="I107" s="35">
        <v>5389.6</v>
      </c>
      <c r="J107" s="35">
        <v>0</v>
      </c>
      <c r="K107" s="35">
        <v>0</v>
      </c>
      <c r="L107" s="35">
        <v>33564</v>
      </c>
      <c r="M107" s="35">
        <v>1062</v>
      </c>
      <c r="N107" s="35">
        <v>36374.307999999997</v>
      </c>
      <c r="O107" s="35">
        <v>28</v>
      </c>
    </row>
    <row r="108" spans="1:15" x14ac:dyDescent="0.25">
      <c r="A108" s="35">
        <v>388</v>
      </c>
      <c r="B108" s="35" t="s">
        <v>101</v>
      </c>
      <c r="C108" s="36">
        <v>18315</v>
      </c>
      <c r="D108" s="35">
        <v>4144</v>
      </c>
      <c r="E108" s="35">
        <v>1896.5</v>
      </c>
      <c r="F108" s="35">
        <v>715</v>
      </c>
      <c r="G108" s="35">
        <v>10560</v>
      </c>
      <c r="H108" s="35">
        <v>0</v>
      </c>
      <c r="I108" s="35">
        <v>1269.6000000000001</v>
      </c>
      <c r="J108" s="35">
        <v>0</v>
      </c>
      <c r="K108" s="35">
        <v>70.099999999999909</v>
      </c>
      <c r="L108" s="35">
        <v>1234</v>
      </c>
      <c r="M108" s="35">
        <v>227</v>
      </c>
      <c r="N108" s="35">
        <v>11530.2</v>
      </c>
      <c r="O108" s="35">
        <v>1</v>
      </c>
    </row>
    <row r="109" spans="1:15" x14ac:dyDescent="0.25">
      <c r="A109" s="35">
        <v>153</v>
      </c>
      <c r="B109" s="35" t="s">
        <v>102</v>
      </c>
      <c r="C109" s="36">
        <v>158627</v>
      </c>
      <c r="D109" s="35">
        <v>35419</v>
      </c>
      <c r="E109" s="35">
        <v>18884.3</v>
      </c>
      <c r="F109" s="35">
        <v>14900</v>
      </c>
      <c r="G109" s="35">
        <v>246210</v>
      </c>
      <c r="H109" s="35">
        <v>5472.4092000000001</v>
      </c>
      <c r="I109" s="35">
        <v>6140.8</v>
      </c>
      <c r="J109" s="35">
        <v>0</v>
      </c>
      <c r="K109" s="35">
        <v>0</v>
      </c>
      <c r="L109" s="35">
        <v>14099</v>
      </c>
      <c r="M109" s="35">
        <v>174</v>
      </c>
      <c r="N109" s="35">
        <v>152761.08600000001</v>
      </c>
      <c r="O109" s="35">
        <v>7</v>
      </c>
    </row>
    <row r="110" spans="1:15" x14ac:dyDescent="0.25">
      <c r="A110" s="35">
        <v>232</v>
      </c>
      <c r="B110" s="35" t="s">
        <v>103</v>
      </c>
      <c r="C110" s="36">
        <v>32385</v>
      </c>
      <c r="D110" s="35">
        <v>7124</v>
      </c>
      <c r="E110" s="35">
        <v>2500.3000000000002</v>
      </c>
      <c r="F110" s="35">
        <v>1195</v>
      </c>
      <c r="G110" s="35">
        <v>14130</v>
      </c>
      <c r="H110" s="35">
        <v>182.16</v>
      </c>
      <c r="I110" s="35">
        <v>813.6</v>
      </c>
      <c r="J110" s="35">
        <v>0</v>
      </c>
      <c r="K110" s="35">
        <v>0</v>
      </c>
      <c r="L110" s="35">
        <v>15629</v>
      </c>
      <c r="M110" s="35">
        <v>108</v>
      </c>
      <c r="N110" s="35">
        <v>9548.9770000000008</v>
      </c>
      <c r="O110" s="35">
        <v>15</v>
      </c>
    </row>
    <row r="111" spans="1:15" x14ac:dyDescent="0.25">
      <c r="A111" s="35">
        <v>233</v>
      </c>
      <c r="B111" s="35" t="s">
        <v>104</v>
      </c>
      <c r="C111" s="36">
        <v>26120</v>
      </c>
      <c r="D111" s="35">
        <v>6025</v>
      </c>
      <c r="E111" s="35">
        <v>1423.6999999999998</v>
      </c>
      <c r="F111" s="35">
        <v>530</v>
      </c>
      <c r="G111" s="35">
        <v>16610</v>
      </c>
      <c r="H111" s="35">
        <v>1231.76</v>
      </c>
      <c r="I111" s="35">
        <v>1857.6000000000001</v>
      </c>
      <c r="J111" s="35">
        <v>0</v>
      </c>
      <c r="K111" s="35">
        <v>119.79999999999973</v>
      </c>
      <c r="L111" s="35">
        <v>8562</v>
      </c>
      <c r="M111" s="35">
        <v>170</v>
      </c>
      <c r="N111" s="35">
        <v>14244.974</v>
      </c>
      <c r="O111" s="35">
        <v>4</v>
      </c>
    </row>
    <row r="112" spans="1:15" x14ac:dyDescent="0.25">
      <c r="A112" s="35">
        <v>777</v>
      </c>
      <c r="B112" s="35" t="s">
        <v>105</v>
      </c>
      <c r="C112" s="36">
        <v>42274</v>
      </c>
      <c r="D112" s="35">
        <v>9869</v>
      </c>
      <c r="E112" s="35">
        <v>2984.8999999999996</v>
      </c>
      <c r="F112" s="35">
        <v>2365</v>
      </c>
      <c r="G112" s="35">
        <v>36390</v>
      </c>
      <c r="H112" s="35">
        <v>253.44</v>
      </c>
      <c r="I112" s="35">
        <v>2562.4</v>
      </c>
      <c r="J112" s="35">
        <v>0</v>
      </c>
      <c r="K112" s="35">
        <v>14.099999999999909</v>
      </c>
      <c r="L112" s="35">
        <v>5535</v>
      </c>
      <c r="M112" s="35">
        <v>57</v>
      </c>
      <c r="N112" s="35">
        <v>28234.296999999999</v>
      </c>
      <c r="O112" s="35">
        <v>2</v>
      </c>
    </row>
    <row r="113" spans="1:15" x14ac:dyDescent="0.25">
      <c r="A113" s="35">
        <v>1722</v>
      </c>
      <c r="B113" s="35" t="s">
        <v>106</v>
      </c>
      <c r="C113" s="36">
        <v>8856</v>
      </c>
      <c r="D113" s="35">
        <v>2275</v>
      </c>
      <c r="E113" s="35">
        <v>858.9</v>
      </c>
      <c r="F113" s="35">
        <v>75</v>
      </c>
      <c r="G113" s="35">
        <v>770</v>
      </c>
      <c r="H113" s="35">
        <v>0</v>
      </c>
      <c r="I113" s="35">
        <v>161.60000000000002</v>
      </c>
      <c r="J113" s="35">
        <v>0</v>
      </c>
      <c r="K113" s="35">
        <v>0</v>
      </c>
      <c r="L113" s="35">
        <v>9784</v>
      </c>
      <c r="M113" s="35">
        <v>86</v>
      </c>
      <c r="N113" s="35">
        <v>746.95600000000002</v>
      </c>
      <c r="O113" s="35">
        <v>8</v>
      </c>
    </row>
    <row r="114" spans="1:15" x14ac:dyDescent="0.25">
      <c r="A114" s="35">
        <v>70</v>
      </c>
      <c r="B114" s="35" t="s">
        <v>107</v>
      </c>
      <c r="C114" s="36">
        <v>20476</v>
      </c>
      <c r="D114" s="35">
        <v>4887</v>
      </c>
      <c r="E114" s="35">
        <v>2310.8000000000002</v>
      </c>
      <c r="F114" s="35">
        <v>255</v>
      </c>
      <c r="G114" s="35">
        <v>15350</v>
      </c>
      <c r="H114" s="35">
        <v>476.06</v>
      </c>
      <c r="I114" s="35">
        <v>956.80000000000007</v>
      </c>
      <c r="J114" s="35">
        <v>0</v>
      </c>
      <c r="K114" s="35">
        <v>96</v>
      </c>
      <c r="L114" s="35">
        <v>10259</v>
      </c>
      <c r="M114" s="35">
        <v>168</v>
      </c>
      <c r="N114" s="35">
        <v>6212.5720000000001</v>
      </c>
      <c r="O114" s="35">
        <v>11</v>
      </c>
    </row>
    <row r="115" spans="1:15" x14ac:dyDescent="0.25">
      <c r="A115" s="35">
        <v>653</v>
      </c>
      <c r="B115" s="35" t="s">
        <v>108</v>
      </c>
      <c r="C115" s="36">
        <v>10196</v>
      </c>
      <c r="D115" s="35">
        <v>2395</v>
      </c>
      <c r="E115" s="35">
        <v>846.3</v>
      </c>
      <c r="F115" s="35">
        <v>60</v>
      </c>
      <c r="G115" s="35">
        <v>2520</v>
      </c>
      <c r="H115" s="35">
        <v>384.06</v>
      </c>
      <c r="I115" s="35">
        <v>232</v>
      </c>
      <c r="J115" s="35">
        <v>0</v>
      </c>
      <c r="K115" s="35">
        <v>0</v>
      </c>
      <c r="L115" s="35">
        <v>9513</v>
      </c>
      <c r="M115" s="35">
        <v>1282</v>
      </c>
      <c r="N115" s="35">
        <v>1320.2090000000001</v>
      </c>
      <c r="O115" s="35">
        <v>14</v>
      </c>
    </row>
    <row r="116" spans="1:15" x14ac:dyDescent="0.25">
      <c r="A116" s="35">
        <v>779</v>
      </c>
      <c r="B116" s="35" t="s">
        <v>109</v>
      </c>
      <c r="C116" s="36">
        <v>21513</v>
      </c>
      <c r="D116" s="35">
        <v>4852</v>
      </c>
      <c r="E116" s="35">
        <v>1496.6999999999998</v>
      </c>
      <c r="F116" s="35">
        <v>355</v>
      </c>
      <c r="G116" s="35">
        <v>7550</v>
      </c>
      <c r="H116" s="35">
        <v>0</v>
      </c>
      <c r="I116" s="35">
        <v>1229.6000000000001</v>
      </c>
      <c r="J116" s="35">
        <v>0</v>
      </c>
      <c r="K116" s="35">
        <v>61.899999999999864</v>
      </c>
      <c r="L116" s="35">
        <v>2663</v>
      </c>
      <c r="M116" s="35">
        <v>300</v>
      </c>
      <c r="N116" s="35">
        <v>10509.114</v>
      </c>
      <c r="O116" s="35">
        <v>2</v>
      </c>
    </row>
    <row r="117" spans="1:15" x14ac:dyDescent="0.25">
      <c r="A117" s="35">
        <v>236</v>
      </c>
      <c r="B117" s="35" t="s">
        <v>110</v>
      </c>
      <c r="C117" s="36">
        <v>26240</v>
      </c>
      <c r="D117" s="35">
        <v>6828</v>
      </c>
      <c r="E117" s="35">
        <v>1291.3</v>
      </c>
      <c r="F117" s="35">
        <v>500</v>
      </c>
      <c r="G117" s="35">
        <v>8830</v>
      </c>
      <c r="H117" s="35">
        <v>0</v>
      </c>
      <c r="I117" s="35">
        <v>776.80000000000007</v>
      </c>
      <c r="J117" s="35">
        <v>0</v>
      </c>
      <c r="K117" s="35">
        <v>118.49999999999989</v>
      </c>
      <c r="L117" s="35">
        <v>9990</v>
      </c>
      <c r="M117" s="35">
        <v>183</v>
      </c>
      <c r="N117" s="35">
        <v>6134.3379999999997</v>
      </c>
      <c r="O117" s="35">
        <v>7</v>
      </c>
    </row>
    <row r="118" spans="1:15" x14ac:dyDescent="0.25">
      <c r="A118" s="35">
        <v>1771</v>
      </c>
      <c r="B118" s="35" t="s">
        <v>111</v>
      </c>
      <c r="C118" s="36">
        <v>38768</v>
      </c>
      <c r="D118" s="35">
        <v>8764</v>
      </c>
      <c r="E118" s="35">
        <v>3016.1</v>
      </c>
      <c r="F118" s="35">
        <v>1410</v>
      </c>
      <c r="G118" s="35">
        <v>19150</v>
      </c>
      <c r="H118" s="35">
        <v>297</v>
      </c>
      <c r="I118" s="35">
        <v>1451.2</v>
      </c>
      <c r="J118" s="35">
        <v>0</v>
      </c>
      <c r="K118" s="35">
        <v>0</v>
      </c>
      <c r="L118" s="35">
        <v>3100</v>
      </c>
      <c r="M118" s="35">
        <v>39</v>
      </c>
      <c r="N118" s="35">
        <v>22746.651999999998</v>
      </c>
      <c r="O118" s="35">
        <v>2</v>
      </c>
    </row>
    <row r="119" spans="1:15" x14ac:dyDescent="0.25">
      <c r="A119" s="35">
        <v>1652</v>
      </c>
      <c r="B119" s="35" t="s">
        <v>112</v>
      </c>
      <c r="C119" s="36">
        <v>29101</v>
      </c>
      <c r="D119" s="35">
        <v>6872</v>
      </c>
      <c r="E119" s="35">
        <v>2016</v>
      </c>
      <c r="F119" s="35">
        <v>240</v>
      </c>
      <c r="G119" s="35">
        <v>11470</v>
      </c>
      <c r="H119" s="35">
        <v>465.3</v>
      </c>
      <c r="I119" s="35">
        <v>1676</v>
      </c>
      <c r="J119" s="35">
        <v>0</v>
      </c>
      <c r="K119" s="35">
        <v>34.699999999999818</v>
      </c>
      <c r="L119" s="35">
        <v>12225</v>
      </c>
      <c r="M119" s="35">
        <v>109</v>
      </c>
      <c r="N119" s="35">
        <v>9113.44</v>
      </c>
      <c r="O119" s="35">
        <v>8</v>
      </c>
    </row>
    <row r="120" spans="1:15" x14ac:dyDescent="0.25">
      <c r="A120" s="35">
        <v>907</v>
      </c>
      <c r="B120" s="35" t="s">
        <v>113</v>
      </c>
      <c r="C120" s="36">
        <v>17319</v>
      </c>
      <c r="D120" s="35">
        <v>3829</v>
      </c>
      <c r="E120" s="35">
        <v>1195.6999999999998</v>
      </c>
      <c r="F120" s="35">
        <v>420</v>
      </c>
      <c r="G120" s="35">
        <v>8290</v>
      </c>
      <c r="H120" s="35">
        <v>774.9</v>
      </c>
      <c r="I120" s="35">
        <v>464</v>
      </c>
      <c r="J120" s="35">
        <v>0</v>
      </c>
      <c r="K120" s="35">
        <v>0</v>
      </c>
      <c r="L120" s="35">
        <v>4766</v>
      </c>
      <c r="M120" s="35">
        <v>276</v>
      </c>
      <c r="N120" s="35">
        <v>5605.8</v>
      </c>
      <c r="O120" s="35">
        <v>7</v>
      </c>
    </row>
    <row r="121" spans="1:15" x14ac:dyDescent="0.25">
      <c r="A121" s="35">
        <v>689</v>
      </c>
      <c r="B121" s="35" t="s">
        <v>114</v>
      </c>
      <c r="C121" s="36">
        <v>14466</v>
      </c>
      <c r="D121" s="35">
        <v>3717</v>
      </c>
      <c r="E121" s="35">
        <v>632.29999999999995</v>
      </c>
      <c r="F121" s="35">
        <v>135</v>
      </c>
      <c r="G121" s="35">
        <v>510</v>
      </c>
      <c r="H121" s="35">
        <v>0</v>
      </c>
      <c r="I121" s="35">
        <v>0</v>
      </c>
      <c r="J121" s="35">
        <v>0</v>
      </c>
      <c r="K121" s="35">
        <v>0</v>
      </c>
      <c r="L121" s="35">
        <v>6342</v>
      </c>
      <c r="M121" s="35">
        <v>168</v>
      </c>
      <c r="N121" s="35">
        <v>1565.567</v>
      </c>
      <c r="O121" s="35">
        <v>10</v>
      </c>
    </row>
    <row r="122" spans="1:15" x14ac:dyDescent="0.25">
      <c r="A122" s="35">
        <v>784</v>
      </c>
      <c r="B122" s="35" t="s">
        <v>115</v>
      </c>
      <c r="C122" s="36">
        <v>25858</v>
      </c>
      <c r="D122" s="35">
        <v>6099</v>
      </c>
      <c r="E122" s="35">
        <v>1837.3999999999999</v>
      </c>
      <c r="F122" s="35">
        <v>1295</v>
      </c>
      <c r="G122" s="35">
        <v>5730</v>
      </c>
      <c r="H122" s="35">
        <v>0</v>
      </c>
      <c r="I122" s="35">
        <v>0</v>
      </c>
      <c r="J122" s="35">
        <v>0</v>
      </c>
      <c r="K122" s="35">
        <v>0</v>
      </c>
      <c r="L122" s="35">
        <v>6549</v>
      </c>
      <c r="M122" s="35">
        <v>17</v>
      </c>
      <c r="N122" s="35">
        <v>10740.258</v>
      </c>
      <c r="O122" s="35">
        <v>5</v>
      </c>
    </row>
    <row r="123" spans="1:15" x14ac:dyDescent="0.25">
      <c r="A123" s="35">
        <v>1924</v>
      </c>
      <c r="B123" s="35" t="s">
        <v>774</v>
      </c>
      <c r="C123" s="36">
        <v>48259</v>
      </c>
      <c r="D123" s="35">
        <v>11460</v>
      </c>
      <c r="E123" s="35">
        <v>3101.3999999999996</v>
      </c>
      <c r="F123" s="35">
        <v>440</v>
      </c>
      <c r="G123" s="35">
        <v>5940</v>
      </c>
      <c r="H123" s="35">
        <v>605.14</v>
      </c>
      <c r="I123" s="35">
        <v>2299.2000000000003</v>
      </c>
      <c r="J123" s="35">
        <v>0</v>
      </c>
      <c r="K123" s="35">
        <v>0</v>
      </c>
      <c r="L123" s="35">
        <v>26237</v>
      </c>
      <c r="M123" s="35">
        <v>11702</v>
      </c>
      <c r="N123" s="35">
        <v>14456.567999999999</v>
      </c>
      <c r="O123" s="35">
        <v>20</v>
      </c>
    </row>
    <row r="124" spans="1:15" x14ac:dyDescent="0.25">
      <c r="A124" s="35">
        <v>664</v>
      </c>
      <c r="B124" s="35" t="s">
        <v>117</v>
      </c>
      <c r="C124" s="36">
        <v>36971</v>
      </c>
      <c r="D124" s="35">
        <v>7946</v>
      </c>
      <c r="E124" s="35">
        <v>3657.3999999999996</v>
      </c>
      <c r="F124" s="35">
        <v>1265</v>
      </c>
      <c r="G124" s="35">
        <v>49530</v>
      </c>
      <c r="H124" s="35">
        <v>2509.1034</v>
      </c>
      <c r="I124" s="35">
        <v>4712.8</v>
      </c>
      <c r="J124" s="35">
        <v>0</v>
      </c>
      <c r="K124" s="35">
        <v>46.699999999999818</v>
      </c>
      <c r="L124" s="35">
        <v>9255</v>
      </c>
      <c r="M124" s="35">
        <v>629</v>
      </c>
      <c r="N124" s="35">
        <v>23295.144</v>
      </c>
      <c r="O124" s="35">
        <v>6</v>
      </c>
    </row>
    <row r="125" spans="1:15" x14ac:dyDescent="0.25">
      <c r="A125" s="35">
        <v>785</v>
      </c>
      <c r="B125" s="35" t="s">
        <v>118</v>
      </c>
      <c r="C125" s="36">
        <v>22933</v>
      </c>
      <c r="D125" s="35">
        <v>5275</v>
      </c>
      <c r="E125" s="35">
        <v>1410.5</v>
      </c>
      <c r="F125" s="35">
        <v>565</v>
      </c>
      <c r="G125" s="35">
        <v>5430</v>
      </c>
      <c r="H125" s="35">
        <v>1394.3799999999999</v>
      </c>
      <c r="I125" s="35">
        <v>1268</v>
      </c>
      <c r="J125" s="35">
        <v>0</v>
      </c>
      <c r="K125" s="35">
        <v>77.999999999999773</v>
      </c>
      <c r="L125" s="35">
        <v>4209</v>
      </c>
      <c r="M125" s="35">
        <v>26</v>
      </c>
      <c r="N125" s="35">
        <v>11296.06</v>
      </c>
      <c r="O125" s="35">
        <v>2</v>
      </c>
    </row>
    <row r="126" spans="1:15" x14ac:dyDescent="0.25">
      <c r="A126" s="35">
        <v>512</v>
      </c>
      <c r="B126" s="35" t="s">
        <v>119</v>
      </c>
      <c r="C126" s="36">
        <v>35128</v>
      </c>
      <c r="D126" s="35">
        <v>8331</v>
      </c>
      <c r="E126" s="35">
        <v>3518.1</v>
      </c>
      <c r="F126" s="35">
        <v>4180</v>
      </c>
      <c r="G126" s="35">
        <v>27080</v>
      </c>
      <c r="H126" s="35">
        <v>1901.06</v>
      </c>
      <c r="I126" s="35">
        <v>5096.8</v>
      </c>
      <c r="J126" s="35">
        <v>0</v>
      </c>
      <c r="K126" s="35">
        <v>526.69999999999982</v>
      </c>
      <c r="L126" s="35">
        <v>1882</v>
      </c>
      <c r="M126" s="35">
        <v>311</v>
      </c>
      <c r="N126" s="35">
        <v>27350.644</v>
      </c>
      <c r="O126" s="35">
        <v>1</v>
      </c>
    </row>
    <row r="127" spans="1:15" x14ac:dyDescent="0.25">
      <c r="A127" s="35">
        <v>513</v>
      </c>
      <c r="B127" s="35" t="s">
        <v>120</v>
      </c>
      <c r="C127" s="36">
        <v>70904</v>
      </c>
      <c r="D127" s="35">
        <v>17412</v>
      </c>
      <c r="E127" s="35">
        <v>6502.9</v>
      </c>
      <c r="F127" s="35">
        <v>8885</v>
      </c>
      <c r="G127" s="35">
        <v>67920</v>
      </c>
      <c r="H127" s="35">
        <v>3336.7200000000003</v>
      </c>
      <c r="I127" s="35">
        <v>6946.4000000000005</v>
      </c>
      <c r="J127" s="35">
        <v>0</v>
      </c>
      <c r="K127" s="35">
        <v>0</v>
      </c>
      <c r="L127" s="35">
        <v>1675</v>
      </c>
      <c r="M127" s="35">
        <v>136</v>
      </c>
      <c r="N127" s="35">
        <v>78541.084000000003</v>
      </c>
      <c r="O127" s="35">
        <v>1</v>
      </c>
    </row>
    <row r="128" spans="1:15" x14ac:dyDescent="0.25">
      <c r="A128" s="35">
        <v>365</v>
      </c>
      <c r="B128" s="35" t="s">
        <v>122</v>
      </c>
      <c r="C128" s="36">
        <v>6429</v>
      </c>
      <c r="D128" s="35">
        <v>1585</v>
      </c>
      <c r="E128" s="35">
        <v>362.8</v>
      </c>
      <c r="F128" s="35">
        <v>95</v>
      </c>
      <c r="G128" s="35">
        <v>180</v>
      </c>
      <c r="H128" s="35">
        <v>0</v>
      </c>
      <c r="I128" s="35">
        <v>0</v>
      </c>
      <c r="J128" s="35">
        <v>0</v>
      </c>
      <c r="K128" s="35">
        <v>0</v>
      </c>
      <c r="L128" s="35">
        <v>1987</v>
      </c>
      <c r="M128" s="35">
        <v>189</v>
      </c>
      <c r="N128" s="35">
        <v>1095.52</v>
      </c>
      <c r="O128" s="35">
        <v>4</v>
      </c>
    </row>
    <row r="129" spans="1:15" x14ac:dyDescent="0.25">
      <c r="A129" s="35">
        <v>786</v>
      </c>
      <c r="B129" s="35" t="s">
        <v>123</v>
      </c>
      <c r="C129" s="36">
        <v>12731</v>
      </c>
      <c r="D129" s="35">
        <v>2932</v>
      </c>
      <c r="E129" s="35">
        <v>772</v>
      </c>
      <c r="F129" s="35">
        <v>235</v>
      </c>
      <c r="G129" s="35">
        <v>3410</v>
      </c>
      <c r="H129" s="35">
        <v>446.34</v>
      </c>
      <c r="I129" s="35">
        <v>667.2</v>
      </c>
      <c r="J129" s="35">
        <v>0</v>
      </c>
      <c r="K129" s="35">
        <v>0</v>
      </c>
      <c r="L129" s="35">
        <v>2718</v>
      </c>
      <c r="M129" s="35">
        <v>85</v>
      </c>
      <c r="N129" s="35">
        <v>3522.22</v>
      </c>
      <c r="O129" s="35">
        <v>3</v>
      </c>
    </row>
    <row r="130" spans="1:15" x14ac:dyDescent="0.25">
      <c r="A130" s="35">
        <v>241</v>
      </c>
      <c r="B130" s="35" t="s">
        <v>124</v>
      </c>
      <c r="C130" s="36">
        <v>19009</v>
      </c>
      <c r="D130" s="35">
        <v>3940</v>
      </c>
      <c r="E130" s="35">
        <v>1766.4</v>
      </c>
      <c r="F130" s="35">
        <v>215</v>
      </c>
      <c r="G130" s="35">
        <v>6640</v>
      </c>
      <c r="H130" s="35">
        <v>1546.42</v>
      </c>
      <c r="I130" s="35">
        <v>253.60000000000002</v>
      </c>
      <c r="J130" s="35">
        <v>0</v>
      </c>
      <c r="K130" s="35">
        <v>10.099999999999966</v>
      </c>
      <c r="L130" s="35">
        <v>4415</v>
      </c>
      <c r="M130" s="35">
        <v>0</v>
      </c>
      <c r="N130" s="35">
        <v>6331.2479999999996</v>
      </c>
      <c r="O130" s="35">
        <v>6</v>
      </c>
    </row>
    <row r="131" spans="1:15" x14ac:dyDescent="0.25">
      <c r="A131" s="35">
        <v>14</v>
      </c>
      <c r="B131" s="35" t="s">
        <v>125</v>
      </c>
      <c r="C131" s="36">
        <v>195418</v>
      </c>
      <c r="D131" s="35">
        <v>37759</v>
      </c>
      <c r="E131" s="35">
        <v>24283.5</v>
      </c>
      <c r="F131" s="35">
        <v>10110</v>
      </c>
      <c r="G131" s="35">
        <v>474660</v>
      </c>
      <c r="H131" s="35">
        <v>7536.7800000000007</v>
      </c>
      <c r="I131" s="35">
        <v>9906.4000000000015</v>
      </c>
      <c r="J131" s="35">
        <v>263.29999999999563</v>
      </c>
      <c r="K131" s="35">
        <v>0</v>
      </c>
      <c r="L131" s="35">
        <v>7918</v>
      </c>
      <c r="M131" s="35">
        <v>457</v>
      </c>
      <c r="N131" s="35">
        <v>364824.35</v>
      </c>
      <c r="O131" s="35">
        <v>4</v>
      </c>
    </row>
    <row r="132" spans="1:15" x14ac:dyDescent="0.25">
      <c r="A132" s="35">
        <v>15</v>
      </c>
      <c r="B132" s="35" t="s">
        <v>126</v>
      </c>
      <c r="C132" s="36">
        <v>12222</v>
      </c>
      <c r="D132" s="35">
        <v>3284</v>
      </c>
      <c r="E132" s="35">
        <v>957.5</v>
      </c>
      <c r="F132" s="35">
        <v>50</v>
      </c>
      <c r="G132" s="35">
        <v>1260</v>
      </c>
      <c r="H132" s="35">
        <v>0</v>
      </c>
      <c r="I132" s="35">
        <v>161.60000000000002</v>
      </c>
      <c r="J132" s="35">
        <v>0</v>
      </c>
      <c r="K132" s="35">
        <v>24.899999999999977</v>
      </c>
      <c r="L132" s="35">
        <v>8669</v>
      </c>
      <c r="M132" s="35">
        <v>104</v>
      </c>
      <c r="N132" s="35">
        <v>999.97500000000002</v>
      </c>
      <c r="O132" s="35">
        <v>9</v>
      </c>
    </row>
    <row r="133" spans="1:15" x14ac:dyDescent="0.25">
      <c r="A133" s="35">
        <v>1729</v>
      </c>
      <c r="B133" s="35" t="s">
        <v>127</v>
      </c>
      <c r="C133" s="36">
        <v>14444</v>
      </c>
      <c r="D133" s="35">
        <v>2606</v>
      </c>
      <c r="E133" s="35">
        <v>1167.6999999999998</v>
      </c>
      <c r="F133" s="35">
        <v>85</v>
      </c>
      <c r="G133" s="35">
        <v>890</v>
      </c>
      <c r="H133" s="35">
        <v>302.94</v>
      </c>
      <c r="I133" s="35">
        <v>1296</v>
      </c>
      <c r="J133" s="35">
        <v>0</v>
      </c>
      <c r="K133" s="35">
        <v>0</v>
      </c>
      <c r="L133" s="35">
        <v>7317</v>
      </c>
      <c r="M133" s="35">
        <v>19</v>
      </c>
      <c r="N133" s="35">
        <v>1837.7339999999999</v>
      </c>
      <c r="O133" s="35">
        <v>20</v>
      </c>
    </row>
    <row r="134" spans="1:15" x14ac:dyDescent="0.25">
      <c r="A134" s="35">
        <v>158</v>
      </c>
      <c r="B134" s="35" t="s">
        <v>128</v>
      </c>
      <c r="C134" s="36">
        <v>24322</v>
      </c>
      <c r="D134" s="35">
        <v>5720</v>
      </c>
      <c r="E134" s="35">
        <v>1722.7</v>
      </c>
      <c r="F134" s="35">
        <v>850</v>
      </c>
      <c r="G134" s="35">
        <v>18690</v>
      </c>
      <c r="H134" s="35">
        <v>0</v>
      </c>
      <c r="I134" s="35">
        <v>1312.8000000000002</v>
      </c>
      <c r="J134" s="35">
        <v>0</v>
      </c>
      <c r="K134" s="35">
        <v>0</v>
      </c>
      <c r="L134" s="35">
        <v>10479</v>
      </c>
      <c r="M134" s="35">
        <v>71</v>
      </c>
      <c r="N134" s="35">
        <v>9802.7279999999992</v>
      </c>
      <c r="O134" s="35">
        <v>6</v>
      </c>
    </row>
    <row r="135" spans="1:15" x14ac:dyDescent="0.25">
      <c r="A135" s="35">
        <v>788</v>
      </c>
      <c r="B135" s="35" t="s">
        <v>129</v>
      </c>
      <c r="C135" s="36">
        <v>13572</v>
      </c>
      <c r="D135" s="35">
        <v>3199</v>
      </c>
      <c r="E135" s="35">
        <v>647.1</v>
      </c>
      <c r="F135" s="35">
        <v>110</v>
      </c>
      <c r="G135" s="35">
        <v>720</v>
      </c>
      <c r="H135" s="35">
        <v>0</v>
      </c>
      <c r="I135" s="35">
        <v>0</v>
      </c>
      <c r="J135" s="35">
        <v>0</v>
      </c>
      <c r="K135" s="35">
        <v>0</v>
      </c>
      <c r="L135" s="35">
        <v>5770</v>
      </c>
      <c r="M135" s="35">
        <v>86</v>
      </c>
      <c r="N135" s="35">
        <v>1923.251</v>
      </c>
      <c r="O135" s="35">
        <v>6</v>
      </c>
    </row>
    <row r="136" spans="1:15" x14ac:dyDescent="0.25">
      <c r="A136" s="35">
        <v>392</v>
      </c>
      <c r="B136" s="35" t="s">
        <v>130</v>
      </c>
      <c r="C136" s="36">
        <v>153093</v>
      </c>
      <c r="D136" s="35">
        <v>33510</v>
      </c>
      <c r="E136" s="35">
        <v>16324.8</v>
      </c>
      <c r="F136" s="35">
        <v>15105</v>
      </c>
      <c r="G136" s="35">
        <v>196120</v>
      </c>
      <c r="H136" s="35">
        <v>5114.7</v>
      </c>
      <c r="I136" s="35">
        <v>8764.8000000000011</v>
      </c>
      <c r="J136" s="35">
        <v>0</v>
      </c>
      <c r="K136" s="35">
        <v>0</v>
      </c>
      <c r="L136" s="35">
        <v>2919</v>
      </c>
      <c r="M136" s="35">
        <v>290</v>
      </c>
      <c r="N136" s="35">
        <v>255863.34</v>
      </c>
      <c r="O136" s="35">
        <v>2</v>
      </c>
    </row>
    <row r="137" spans="1:15" x14ac:dyDescent="0.25">
      <c r="A137" s="35">
        <v>393</v>
      </c>
      <c r="B137" s="35" t="s">
        <v>131</v>
      </c>
      <c r="C137" s="36">
        <v>5526</v>
      </c>
      <c r="D137" s="35">
        <v>1303</v>
      </c>
      <c r="E137" s="35">
        <v>298.89999999999998</v>
      </c>
      <c r="F137" s="35">
        <v>170</v>
      </c>
      <c r="G137" s="35">
        <v>50</v>
      </c>
      <c r="H137" s="35">
        <v>0</v>
      </c>
      <c r="I137" s="35">
        <v>0</v>
      </c>
      <c r="J137" s="35">
        <v>0</v>
      </c>
      <c r="K137" s="35">
        <v>0</v>
      </c>
      <c r="L137" s="35">
        <v>1924</v>
      </c>
      <c r="M137" s="35">
        <v>195</v>
      </c>
      <c r="N137" s="35">
        <v>1297.857</v>
      </c>
      <c r="O137" s="35">
        <v>4</v>
      </c>
    </row>
    <row r="138" spans="1:15" x14ac:dyDescent="0.25">
      <c r="A138" s="35">
        <v>394</v>
      </c>
      <c r="B138" s="35" t="s">
        <v>132</v>
      </c>
      <c r="C138" s="36">
        <v>144153</v>
      </c>
      <c r="D138" s="35">
        <v>37222</v>
      </c>
      <c r="E138" s="35">
        <v>7128</v>
      </c>
      <c r="F138" s="35">
        <v>11305</v>
      </c>
      <c r="G138" s="35">
        <v>77260</v>
      </c>
      <c r="H138" s="35">
        <v>2027.66</v>
      </c>
      <c r="I138" s="35">
        <v>5420</v>
      </c>
      <c r="J138" s="35">
        <v>2113.2999999999956</v>
      </c>
      <c r="K138" s="35">
        <v>1389.3999999999996</v>
      </c>
      <c r="L138" s="35">
        <v>17867</v>
      </c>
      <c r="M138" s="35">
        <v>662</v>
      </c>
      <c r="N138" s="35">
        <v>87899</v>
      </c>
      <c r="O138" s="35">
        <v>27</v>
      </c>
    </row>
    <row r="139" spans="1:15" x14ac:dyDescent="0.25">
      <c r="A139" s="35">
        <v>1655</v>
      </c>
      <c r="B139" s="35" t="s">
        <v>133</v>
      </c>
      <c r="C139" s="36">
        <v>29231</v>
      </c>
      <c r="D139" s="35">
        <v>6203</v>
      </c>
      <c r="E139" s="35">
        <v>2097.8999999999996</v>
      </c>
      <c r="F139" s="35">
        <v>1430</v>
      </c>
      <c r="G139" s="35">
        <v>5070</v>
      </c>
      <c r="H139" s="35">
        <v>0</v>
      </c>
      <c r="I139" s="35">
        <v>1253.6000000000001</v>
      </c>
      <c r="J139" s="35">
        <v>0</v>
      </c>
      <c r="K139" s="35">
        <v>0</v>
      </c>
      <c r="L139" s="35">
        <v>7450</v>
      </c>
      <c r="M139" s="35">
        <v>71</v>
      </c>
      <c r="N139" s="35">
        <v>9140.1959999999999</v>
      </c>
      <c r="O139" s="35">
        <v>10</v>
      </c>
    </row>
    <row r="140" spans="1:15" x14ac:dyDescent="0.25">
      <c r="A140" s="35">
        <v>160</v>
      </c>
      <c r="B140" s="35" t="s">
        <v>134</v>
      </c>
      <c r="C140" s="36">
        <v>59585</v>
      </c>
      <c r="D140" s="35">
        <v>15567</v>
      </c>
      <c r="E140" s="35">
        <v>4010.7</v>
      </c>
      <c r="F140" s="35">
        <v>425</v>
      </c>
      <c r="G140" s="35">
        <v>41180</v>
      </c>
      <c r="H140" s="35">
        <v>997.06</v>
      </c>
      <c r="I140" s="35">
        <v>3287.2000000000003</v>
      </c>
      <c r="J140" s="35">
        <v>0</v>
      </c>
      <c r="K140" s="35">
        <v>305.19999999999982</v>
      </c>
      <c r="L140" s="35">
        <v>31247</v>
      </c>
      <c r="M140" s="35">
        <v>468</v>
      </c>
      <c r="N140" s="35">
        <v>12797.43</v>
      </c>
      <c r="O140" s="35">
        <v>20</v>
      </c>
    </row>
    <row r="141" spans="1:15" x14ac:dyDescent="0.25">
      <c r="A141" s="35">
        <v>243</v>
      </c>
      <c r="B141" s="35" t="s">
        <v>135</v>
      </c>
      <c r="C141" s="36">
        <v>45650</v>
      </c>
      <c r="D141" s="35">
        <v>11525</v>
      </c>
      <c r="E141" s="35">
        <v>3380.8</v>
      </c>
      <c r="F141" s="35">
        <v>3745</v>
      </c>
      <c r="G141" s="35">
        <v>45340</v>
      </c>
      <c r="H141" s="35">
        <v>1172.58</v>
      </c>
      <c r="I141" s="35">
        <v>3029.6000000000004</v>
      </c>
      <c r="J141" s="35">
        <v>0</v>
      </c>
      <c r="K141" s="35">
        <v>0</v>
      </c>
      <c r="L141" s="35">
        <v>3865</v>
      </c>
      <c r="M141" s="35">
        <v>962</v>
      </c>
      <c r="N141" s="35">
        <v>27345.212</v>
      </c>
      <c r="O141" s="35">
        <v>3</v>
      </c>
    </row>
    <row r="142" spans="1:15" x14ac:dyDescent="0.25">
      <c r="A142" s="35">
        <v>523</v>
      </c>
      <c r="B142" s="35" t="s">
        <v>136</v>
      </c>
      <c r="C142" s="36">
        <v>17722</v>
      </c>
      <c r="D142" s="35">
        <v>4796</v>
      </c>
      <c r="E142" s="35">
        <v>1009.4</v>
      </c>
      <c r="F142" s="35">
        <v>200</v>
      </c>
      <c r="G142" s="35">
        <v>5410</v>
      </c>
      <c r="H142" s="35">
        <v>0</v>
      </c>
      <c r="I142" s="35">
        <v>697.6</v>
      </c>
      <c r="J142" s="35">
        <v>0</v>
      </c>
      <c r="K142" s="35">
        <v>239.5</v>
      </c>
      <c r="L142" s="35">
        <v>1688</v>
      </c>
      <c r="M142" s="35">
        <v>247</v>
      </c>
      <c r="N142" s="35">
        <v>6622.3140000000003</v>
      </c>
      <c r="O142" s="35">
        <v>2</v>
      </c>
    </row>
    <row r="143" spans="1:15" x14ac:dyDescent="0.25">
      <c r="A143" s="35">
        <v>17</v>
      </c>
      <c r="B143" s="35" t="s">
        <v>137</v>
      </c>
      <c r="C143" s="36">
        <v>18642</v>
      </c>
      <c r="D143" s="35">
        <v>4307</v>
      </c>
      <c r="E143" s="35">
        <v>1175.8</v>
      </c>
      <c r="F143" s="35">
        <v>220</v>
      </c>
      <c r="G143" s="35">
        <v>6070</v>
      </c>
      <c r="H143" s="35">
        <v>2211.2859999999996</v>
      </c>
      <c r="I143" s="35">
        <v>2693.6000000000004</v>
      </c>
      <c r="J143" s="35">
        <v>0</v>
      </c>
      <c r="K143" s="35">
        <v>1757.6999999999998</v>
      </c>
      <c r="L143" s="35">
        <v>4552</v>
      </c>
      <c r="M143" s="35">
        <v>521</v>
      </c>
      <c r="N143" s="35">
        <v>7732.884</v>
      </c>
      <c r="O143" s="35">
        <v>7</v>
      </c>
    </row>
    <row r="144" spans="1:15" x14ac:dyDescent="0.25">
      <c r="A144" s="35">
        <v>72</v>
      </c>
      <c r="B144" s="35" t="s">
        <v>139</v>
      </c>
      <c r="C144" s="36">
        <v>15854</v>
      </c>
      <c r="D144" s="35">
        <v>3658</v>
      </c>
      <c r="E144" s="35">
        <v>1902.8</v>
      </c>
      <c r="F144" s="35">
        <v>295</v>
      </c>
      <c r="G144" s="35">
        <v>17240</v>
      </c>
      <c r="H144" s="35">
        <v>0</v>
      </c>
      <c r="I144" s="35">
        <v>1168</v>
      </c>
      <c r="J144" s="35">
        <v>0</v>
      </c>
      <c r="K144" s="35">
        <v>0</v>
      </c>
      <c r="L144" s="35">
        <v>2495</v>
      </c>
      <c r="M144" s="35">
        <v>168</v>
      </c>
      <c r="N144" s="35">
        <v>7927.1040000000003</v>
      </c>
      <c r="O144" s="35">
        <v>2</v>
      </c>
    </row>
    <row r="145" spans="1:15" x14ac:dyDescent="0.25">
      <c r="A145" s="35">
        <v>244</v>
      </c>
      <c r="B145" s="35" t="s">
        <v>140</v>
      </c>
      <c r="C145" s="36">
        <v>11769</v>
      </c>
      <c r="D145" s="35">
        <v>2873</v>
      </c>
      <c r="E145" s="35">
        <v>818.8</v>
      </c>
      <c r="F145" s="35">
        <v>115</v>
      </c>
      <c r="G145" s="35">
        <v>3050</v>
      </c>
      <c r="H145" s="35">
        <v>0</v>
      </c>
      <c r="I145" s="35">
        <v>168</v>
      </c>
      <c r="J145" s="35">
        <v>0</v>
      </c>
      <c r="K145" s="35">
        <v>0</v>
      </c>
      <c r="L145" s="35">
        <v>2308</v>
      </c>
      <c r="M145" s="35">
        <v>107</v>
      </c>
      <c r="N145" s="35">
        <v>3961.8</v>
      </c>
      <c r="O145" s="35">
        <v>2</v>
      </c>
    </row>
    <row r="146" spans="1:15" x14ac:dyDescent="0.25">
      <c r="A146" s="35">
        <v>396</v>
      </c>
      <c r="B146" s="35" t="s">
        <v>141</v>
      </c>
      <c r="C146" s="36">
        <v>39117</v>
      </c>
      <c r="D146" s="35">
        <v>8817</v>
      </c>
      <c r="E146" s="35">
        <v>3060.5</v>
      </c>
      <c r="F146" s="35">
        <v>2025</v>
      </c>
      <c r="G146" s="35">
        <v>24430</v>
      </c>
      <c r="H146" s="35">
        <v>418.62</v>
      </c>
      <c r="I146" s="35">
        <v>1487.2</v>
      </c>
      <c r="J146" s="35">
        <v>0</v>
      </c>
      <c r="K146" s="35">
        <v>678.69999999999982</v>
      </c>
      <c r="L146" s="35">
        <v>2719</v>
      </c>
      <c r="M146" s="35">
        <v>44</v>
      </c>
      <c r="N146" s="35">
        <v>37883.714999999997</v>
      </c>
      <c r="O146" s="35">
        <v>2</v>
      </c>
    </row>
    <row r="147" spans="1:15" x14ac:dyDescent="0.25">
      <c r="A147" s="35">
        <v>397</v>
      </c>
      <c r="B147" s="35" t="s">
        <v>142</v>
      </c>
      <c r="C147" s="36">
        <v>26317</v>
      </c>
      <c r="D147" s="35">
        <v>6203</v>
      </c>
      <c r="E147" s="35">
        <v>1547</v>
      </c>
      <c r="F147" s="35">
        <v>670</v>
      </c>
      <c r="G147" s="35">
        <v>6000</v>
      </c>
      <c r="H147" s="35">
        <v>0</v>
      </c>
      <c r="I147" s="35">
        <v>1444.8000000000002</v>
      </c>
      <c r="J147" s="35">
        <v>0</v>
      </c>
      <c r="K147" s="35">
        <v>29.499999999999773</v>
      </c>
      <c r="L147" s="35">
        <v>921</v>
      </c>
      <c r="M147" s="35">
        <v>43</v>
      </c>
      <c r="N147" s="35">
        <v>19184.97</v>
      </c>
      <c r="O147" s="35">
        <v>2</v>
      </c>
    </row>
    <row r="148" spans="1:15" x14ac:dyDescent="0.25">
      <c r="A148" s="35">
        <v>246</v>
      </c>
      <c r="B148" s="35" t="s">
        <v>143</v>
      </c>
      <c r="C148" s="36">
        <v>18399</v>
      </c>
      <c r="D148" s="35">
        <v>4234</v>
      </c>
      <c r="E148" s="35">
        <v>1195.9000000000001</v>
      </c>
      <c r="F148" s="35">
        <v>130</v>
      </c>
      <c r="G148" s="35">
        <v>5650</v>
      </c>
      <c r="H148" s="35">
        <v>134.94</v>
      </c>
      <c r="I148" s="35">
        <v>784</v>
      </c>
      <c r="J148" s="35">
        <v>0</v>
      </c>
      <c r="K148" s="35">
        <v>0</v>
      </c>
      <c r="L148" s="35">
        <v>7874</v>
      </c>
      <c r="M148" s="35">
        <v>168</v>
      </c>
      <c r="N148" s="35">
        <v>4414.509</v>
      </c>
      <c r="O148" s="35">
        <v>8</v>
      </c>
    </row>
    <row r="149" spans="1:15" x14ac:dyDescent="0.25">
      <c r="A149" s="35">
        <v>74</v>
      </c>
      <c r="B149" s="35" t="s">
        <v>144</v>
      </c>
      <c r="C149" s="36">
        <v>43323</v>
      </c>
      <c r="D149" s="35">
        <v>9964</v>
      </c>
      <c r="E149" s="35">
        <v>4366</v>
      </c>
      <c r="F149" s="35">
        <v>1380</v>
      </c>
      <c r="G149" s="35">
        <v>53750</v>
      </c>
      <c r="H149" s="35">
        <v>751.5</v>
      </c>
      <c r="I149" s="35">
        <v>3201.6000000000004</v>
      </c>
      <c r="J149" s="35">
        <v>0</v>
      </c>
      <c r="K149" s="35">
        <v>12.299999999999727</v>
      </c>
      <c r="L149" s="35">
        <v>13487</v>
      </c>
      <c r="M149" s="35">
        <v>520</v>
      </c>
      <c r="N149" s="35">
        <v>22594</v>
      </c>
      <c r="O149" s="35">
        <v>20</v>
      </c>
    </row>
    <row r="150" spans="1:15" x14ac:dyDescent="0.25">
      <c r="A150" s="35">
        <v>398</v>
      </c>
      <c r="B150" s="35" t="s">
        <v>145</v>
      </c>
      <c r="C150" s="36">
        <v>52893</v>
      </c>
      <c r="D150" s="35">
        <v>13714</v>
      </c>
      <c r="E150" s="35">
        <v>3171.7</v>
      </c>
      <c r="F150" s="35">
        <v>3365</v>
      </c>
      <c r="G150" s="35">
        <v>51070</v>
      </c>
      <c r="H150" s="35">
        <v>887.56</v>
      </c>
      <c r="I150" s="35">
        <v>3386.4</v>
      </c>
      <c r="J150" s="35">
        <v>0</v>
      </c>
      <c r="K150" s="35">
        <v>531.49999999999955</v>
      </c>
      <c r="L150" s="35">
        <v>3829</v>
      </c>
      <c r="M150" s="35">
        <v>170</v>
      </c>
      <c r="N150" s="35">
        <v>35161.731</v>
      </c>
      <c r="O150" s="35">
        <v>4</v>
      </c>
    </row>
    <row r="151" spans="1:15" x14ac:dyDescent="0.25">
      <c r="A151" s="35">
        <v>917</v>
      </c>
      <c r="B151" s="35" t="s">
        <v>146</v>
      </c>
      <c r="C151" s="36">
        <v>88747</v>
      </c>
      <c r="D151" s="35">
        <v>16279</v>
      </c>
      <c r="E151" s="35">
        <v>13694.7</v>
      </c>
      <c r="F151" s="35">
        <v>4495</v>
      </c>
      <c r="G151" s="35">
        <v>155070</v>
      </c>
      <c r="H151" s="35">
        <v>5745.5048000000006</v>
      </c>
      <c r="I151" s="35">
        <v>6044.8</v>
      </c>
      <c r="J151" s="35">
        <v>0</v>
      </c>
      <c r="K151" s="35">
        <v>0</v>
      </c>
      <c r="L151" s="35">
        <v>4492</v>
      </c>
      <c r="M151" s="35">
        <v>61</v>
      </c>
      <c r="N151" s="35">
        <v>82419.509999999995</v>
      </c>
      <c r="O151" s="35">
        <v>3</v>
      </c>
    </row>
    <row r="152" spans="1:15" x14ac:dyDescent="0.25">
      <c r="A152" s="35">
        <v>1658</v>
      </c>
      <c r="B152" s="35" t="s">
        <v>147</v>
      </c>
      <c r="C152" s="36">
        <v>15405</v>
      </c>
      <c r="D152" s="35">
        <v>3432</v>
      </c>
      <c r="E152" s="35">
        <v>706.3</v>
      </c>
      <c r="F152" s="35">
        <v>135</v>
      </c>
      <c r="G152" s="35">
        <v>2250</v>
      </c>
      <c r="H152" s="35">
        <v>2086.38</v>
      </c>
      <c r="I152" s="35">
        <v>0</v>
      </c>
      <c r="J152" s="35">
        <v>0</v>
      </c>
      <c r="K152" s="35">
        <v>0</v>
      </c>
      <c r="L152" s="35">
        <v>10403</v>
      </c>
      <c r="M152" s="35">
        <v>101</v>
      </c>
      <c r="N152" s="35">
        <v>3980.35</v>
      </c>
      <c r="O152" s="35">
        <v>6</v>
      </c>
    </row>
    <row r="153" spans="1:15" x14ac:dyDescent="0.25">
      <c r="A153" s="35">
        <v>399</v>
      </c>
      <c r="B153" s="35" t="s">
        <v>148</v>
      </c>
      <c r="C153" s="36">
        <v>22594</v>
      </c>
      <c r="D153" s="35">
        <v>5221</v>
      </c>
      <c r="E153" s="35">
        <v>1261.8999999999999</v>
      </c>
      <c r="F153" s="35">
        <v>320</v>
      </c>
      <c r="G153" s="35">
        <v>8440</v>
      </c>
      <c r="H153" s="35">
        <v>0</v>
      </c>
      <c r="I153" s="35">
        <v>275.2</v>
      </c>
      <c r="J153" s="35">
        <v>0</v>
      </c>
      <c r="K153" s="35">
        <v>81.099999999999966</v>
      </c>
      <c r="L153" s="35">
        <v>1871</v>
      </c>
      <c r="M153" s="35">
        <v>30</v>
      </c>
      <c r="N153" s="35">
        <v>11543.672</v>
      </c>
      <c r="O153" s="35">
        <v>3</v>
      </c>
    </row>
    <row r="154" spans="1:15" x14ac:dyDescent="0.25">
      <c r="A154" s="35">
        <v>163</v>
      </c>
      <c r="B154" s="35" t="s">
        <v>149</v>
      </c>
      <c r="C154" s="36">
        <v>35743</v>
      </c>
      <c r="D154" s="35">
        <v>8590</v>
      </c>
      <c r="E154" s="35">
        <v>2526.6999999999998</v>
      </c>
      <c r="F154" s="35">
        <v>355</v>
      </c>
      <c r="G154" s="35">
        <v>36410</v>
      </c>
      <c r="H154" s="35">
        <v>971.5</v>
      </c>
      <c r="I154" s="35">
        <v>1375.2</v>
      </c>
      <c r="J154" s="35">
        <v>0</v>
      </c>
      <c r="K154" s="35">
        <v>0</v>
      </c>
      <c r="L154" s="35">
        <v>13794</v>
      </c>
      <c r="M154" s="35">
        <v>105</v>
      </c>
      <c r="N154" s="35">
        <v>11537.154</v>
      </c>
      <c r="O154" s="35">
        <v>9</v>
      </c>
    </row>
    <row r="155" spans="1:15" x14ac:dyDescent="0.25">
      <c r="A155" s="35">
        <v>530</v>
      </c>
      <c r="B155" s="35" t="s">
        <v>150</v>
      </c>
      <c r="C155" s="36">
        <v>39086</v>
      </c>
      <c r="D155" s="35">
        <v>8663</v>
      </c>
      <c r="E155" s="35">
        <v>2833.3999999999996</v>
      </c>
      <c r="F155" s="35">
        <v>2210</v>
      </c>
      <c r="G155" s="35">
        <v>28880</v>
      </c>
      <c r="H155" s="35">
        <v>249.88</v>
      </c>
      <c r="I155" s="35">
        <v>2276.8000000000002</v>
      </c>
      <c r="J155" s="35">
        <v>0</v>
      </c>
      <c r="K155" s="35">
        <v>0</v>
      </c>
      <c r="L155" s="35">
        <v>3151</v>
      </c>
      <c r="M155" s="35">
        <v>1363</v>
      </c>
      <c r="N155" s="35">
        <v>28111.374</v>
      </c>
      <c r="O155" s="35">
        <v>2</v>
      </c>
    </row>
    <row r="156" spans="1:15" x14ac:dyDescent="0.25">
      <c r="A156" s="35">
        <v>794</v>
      </c>
      <c r="B156" s="35" t="s">
        <v>151</v>
      </c>
      <c r="C156" s="36">
        <v>89023</v>
      </c>
      <c r="D156" s="35">
        <v>22069</v>
      </c>
      <c r="E156" s="35">
        <v>8611.5</v>
      </c>
      <c r="F156" s="35">
        <v>7810</v>
      </c>
      <c r="G156" s="35">
        <v>140770</v>
      </c>
      <c r="H156" s="35">
        <v>2861.28</v>
      </c>
      <c r="I156" s="35">
        <v>4435.2</v>
      </c>
      <c r="J156" s="35">
        <v>0</v>
      </c>
      <c r="K156" s="35">
        <v>104.5</v>
      </c>
      <c r="L156" s="35">
        <v>5318</v>
      </c>
      <c r="M156" s="35">
        <v>157</v>
      </c>
      <c r="N156" s="35">
        <v>60734.61</v>
      </c>
      <c r="O156" s="35">
        <v>1</v>
      </c>
    </row>
    <row r="157" spans="1:15" x14ac:dyDescent="0.25">
      <c r="A157" s="35">
        <v>531</v>
      </c>
      <c r="B157" s="35" t="s">
        <v>152</v>
      </c>
      <c r="C157" s="36">
        <v>28641</v>
      </c>
      <c r="D157" s="35">
        <v>7726</v>
      </c>
      <c r="E157" s="35">
        <v>1313.7</v>
      </c>
      <c r="F157" s="35">
        <v>1215</v>
      </c>
      <c r="G157" s="35">
        <v>9920</v>
      </c>
      <c r="H157" s="35">
        <v>0</v>
      </c>
      <c r="I157" s="35">
        <v>0</v>
      </c>
      <c r="J157" s="35">
        <v>955.49999999999909</v>
      </c>
      <c r="K157" s="35">
        <v>0</v>
      </c>
      <c r="L157" s="35">
        <v>1060</v>
      </c>
      <c r="M157" s="35">
        <v>130</v>
      </c>
      <c r="N157" s="35">
        <v>19608.920999999998</v>
      </c>
      <c r="O157" s="35">
        <v>1</v>
      </c>
    </row>
    <row r="158" spans="1:15" x14ac:dyDescent="0.25">
      <c r="A158" s="35">
        <v>164</v>
      </c>
      <c r="B158" s="35" t="s">
        <v>404</v>
      </c>
      <c r="C158" s="36">
        <v>80952</v>
      </c>
      <c r="D158" s="35">
        <v>19044</v>
      </c>
      <c r="E158" s="35">
        <v>8310.9</v>
      </c>
      <c r="F158" s="35">
        <v>6440</v>
      </c>
      <c r="G158" s="35">
        <v>114300</v>
      </c>
      <c r="H158" s="35">
        <v>5438.2999999999993</v>
      </c>
      <c r="I158" s="35">
        <v>4551.2</v>
      </c>
      <c r="J158" s="35">
        <v>0</v>
      </c>
      <c r="K158" s="35">
        <v>0</v>
      </c>
      <c r="L158" s="35">
        <v>6088</v>
      </c>
      <c r="M158" s="35">
        <v>95</v>
      </c>
      <c r="N158" s="35">
        <v>63652.277999999998</v>
      </c>
      <c r="O158" s="35">
        <v>3</v>
      </c>
    </row>
    <row r="159" spans="1:15" x14ac:dyDescent="0.25">
      <c r="A159" s="35">
        <v>63</v>
      </c>
      <c r="B159" s="35" t="s">
        <v>153</v>
      </c>
      <c r="C159" s="36">
        <v>10646</v>
      </c>
      <c r="D159" s="35">
        <v>2636</v>
      </c>
      <c r="E159" s="35">
        <v>1123.8</v>
      </c>
      <c r="F159" s="35">
        <v>110</v>
      </c>
      <c r="G159" s="35">
        <v>2450</v>
      </c>
      <c r="H159" s="35">
        <v>0</v>
      </c>
      <c r="I159" s="35">
        <v>544</v>
      </c>
      <c r="J159" s="35">
        <v>0</v>
      </c>
      <c r="K159" s="35">
        <v>0</v>
      </c>
      <c r="L159" s="35">
        <v>9235</v>
      </c>
      <c r="M159" s="35">
        <v>63</v>
      </c>
      <c r="N159" s="35">
        <v>1333.36</v>
      </c>
      <c r="O159" s="35">
        <v>9</v>
      </c>
    </row>
    <row r="160" spans="1:15" x14ac:dyDescent="0.25">
      <c r="A160" s="35">
        <v>252</v>
      </c>
      <c r="B160" s="35" t="s">
        <v>154</v>
      </c>
      <c r="C160" s="36">
        <v>16455</v>
      </c>
      <c r="D160" s="35">
        <v>4056</v>
      </c>
      <c r="E160" s="35">
        <v>859.4</v>
      </c>
      <c r="F160" s="35">
        <v>230</v>
      </c>
      <c r="G160" s="35">
        <v>3770</v>
      </c>
      <c r="H160" s="35">
        <v>0</v>
      </c>
      <c r="I160" s="35">
        <v>0</v>
      </c>
      <c r="J160" s="35">
        <v>0</v>
      </c>
      <c r="K160" s="35">
        <v>0</v>
      </c>
      <c r="L160" s="35">
        <v>3982</v>
      </c>
      <c r="M160" s="35">
        <v>172</v>
      </c>
      <c r="N160" s="35">
        <v>5226.4759999999997</v>
      </c>
      <c r="O160" s="35">
        <v>3</v>
      </c>
    </row>
    <row r="161" spans="1:15" x14ac:dyDescent="0.25">
      <c r="A161" s="35">
        <v>797</v>
      </c>
      <c r="B161" s="35" t="s">
        <v>155</v>
      </c>
      <c r="C161" s="36">
        <v>43244</v>
      </c>
      <c r="D161" s="35">
        <v>10191</v>
      </c>
      <c r="E161" s="35">
        <v>2736.2</v>
      </c>
      <c r="F161" s="35">
        <v>1845</v>
      </c>
      <c r="G161" s="35">
        <v>31540</v>
      </c>
      <c r="H161" s="35">
        <v>295.02</v>
      </c>
      <c r="I161" s="35">
        <v>1090.4000000000001</v>
      </c>
      <c r="J161" s="35">
        <v>0</v>
      </c>
      <c r="K161" s="35">
        <v>0</v>
      </c>
      <c r="L161" s="35">
        <v>7885</v>
      </c>
      <c r="M161" s="35">
        <v>237</v>
      </c>
      <c r="N161" s="35">
        <v>17418.716</v>
      </c>
      <c r="O161" s="35">
        <v>4</v>
      </c>
    </row>
    <row r="162" spans="1:15" x14ac:dyDescent="0.25">
      <c r="A162" s="35">
        <v>534</v>
      </c>
      <c r="B162" s="35" t="s">
        <v>156</v>
      </c>
      <c r="C162" s="36">
        <v>20868</v>
      </c>
      <c r="D162" s="35">
        <v>4640</v>
      </c>
      <c r="E162" s="35">
        <v>1694.6999999999998</v>
      </c>
      <c r="F162" s="35">
        <v>580</v>
      </c>
      <c r="G162" s="35">
        <v>4900</v>
      </c>
      <c r="H162" s="35">
        <v>130.68</v>
      </c>
      <c r="I162" s="35">
        <v>592.80000000000007</v>
      </c>
      <c r="J162" s="35">
        <v>0</v>
      </c>
      <c r="K162" s="35">
        <v>81</v>
      </c>
      <c r="L162" s="35">
        <v>1292</v>
      </c>
      <c r="M162" s="35">
        <v>57</v>
      </c>
      <c r="N162" s="35">
        <v>13603.472</v>
      </c>
      <c r="O162" s="35">
        <v>2</v>
      </c>
    </row>
    <row r="163" spans="1:15" x14ac:dyDescent="0.25">
      <c r="A163" s="35">
        <v>798</v>
      </c>
      <c r="B163" s="35" t="s">
        <v>157</v>
      </c>
      <c r="C163" s="36">
        <v>15086</v>
      </c>
      <c r="D163" s="35">
        <v>3613</v>
      </c>
      <c r="E163" s="35">
        <v>768.69999999999993</v>
      </c>
      <c r="F163" s="35">
        <v>95</v>
      </c>
      <c r="G163" s="35">
        <v>1810</v>
      </c>
      <c r="H163" s="35">
        <v>0</v>
      </c>
      <c r="I163" s="35">
        <v>0</v>
      </c>
      <c r="J163" s="35">
        <v>0</v>
      </c>
      <c r="K163" s="35">
        <v>0</v>
      </c>
      <c r="L163" s="35">
        <v>9490</v>
      </c>
      <c r="M163" s="35">
        <v>161</v>
      </c>
      <c r="N163" s="35">
        <v>3660.306</v>
      </c>
      <c r="O163" s="35">
        <v>6</v>
      </c>
    </row>
    <row r="164" spans="1:15" x14ac:dyDescent="0.25">
      <c r="A164" s="35">
        <v>402</v>
      </c>
      <c r="B164" s="35" t="s">
        <v>158</v>
      </c>
      <c r="C164" s="36">
        <v>86017</v>
      </c>
      <c r="D164" s="35">
        <v>19271</v>
      </c>
      <c r="E164" s="35">
        <v>8672</v>
      </c>
      <c r="F164" s="35">
        <v>6540</v>
      </c>
      <c r="G164" s="35">
        <v>89790</v>
      </c>
      <c r="H164" s="35">
        <v>2815.6</v>
      </c>
      <c r="I164" s="35">
        <v>5546.4000000000005</v>
      </c>
      <c r="J164" s="35">
        <v>0</v>
      </c>
      <c r="K164" s="35">
        <v>62.399999999999636</v>
      </c>
      <c r="L164" s="35">
        <v>4562</v>
      </c>
      <c r="M164" s="35">
        <v>73</v>
      </c>
      <c r="N164" s="35">
        <v>102853.98</v>
      </c>
      <c r="O164" s="35">
        <v>4</v>
      </c>
    </row>
    <row r="165" spans="1:15" x14ac:dyDescent="0.25">
      <c r="A165" s="35">
        <v>1735</v>
      </c>
      <c r="B165" s="35" t="s">
        <v>159</v>
      </c>
      <c r="C165" s="36">
        <v>35215</v>
      </c>
      <c r="D165" s="35">
        <v>8086</v>
      </c>
      <c r="E165" s="35">
        <v>2284.6999999999998</v>
      </c>
      <c r="F165" s="35">
        <v>545</v>
      </c>
      <c r="G165" s="35">
        <v>14700</v>
      </c>
      <c r="H165" s="35">
        <v>0</v>
      </c>
      <c r="I165" s="35">
        <v>640.80000000000007</v>
      </c>
      <c r="J165" s="35">
        <v>0</v>
      </c>
      <c r="K165" s="35">
        <v>114.59999999999991</v>
      </c>
      <c r="L165" s="35">
        <v>21258</v>
      </c>
      <c r="M165" s="35">
        <v>283</v>
      </c>
      <c r="N165" s="35">
        <v>9361.7279999999992</v>
      </c>
      <c r="O165" s="35">
        <v>8</v>
      </c>
    </row>
    <row r="166" spans="1:15" x14ac:dyDescent="0.25">
      <c r="A166" s="35">
        <v>1911</v>
      </c>
      <c r="B166" s="35" t="s">
        <v>620</v>
      </c>
      <c r="C166" s="36">
        <v>47643</v>
      </c>
      <c r="D166" s="35">
        <v>11532</v>
      </c>
      <c r="E166" s="35">
        <v>3382</v>
      </c>
      <c r="F166" s="35">
        <v>480</v>
      </c>
      <c r="G166" s="35">
        <v>8210</v>
      </c>
      <c r="H166" s="35">
        <v>38.06</v>
      </c>
      <c r="I166" s="35">
        <v>830.40000000000009</v>
      </c>
      <c r="J166" s="35">
        <v>0</v>
      </c>
      <c r="K166" s="35">
        <v>0</v>
      </c>
      <c r="L166" s="35">
        <v>35763</v>
      </c>
      <c r="M166" s="35">
        <v>1754</v>
      </c>
      <c r="N166" s="35">
        <v>8331.1200000000008</v>
      </c>
      <c r="O166" s="35">
        <v>28</v>
      </c>
    </row>
    <row r="167" spans="1:15" x14ac:dyDescent="0.25">
      <c r="A167" s="35">
        <v>118</v>
      </c>
      <c r="B167" s="35" t="s">
        <v>160</v>
      </c>
      <c r="C167" s="36">
        <v>54874</v>
      </c>
      <c r="D167" s="35">
        <v>13208</v>
      </c>
      <c r="E167" s="35">
        <v>5677.7</v>
      </c>
      <c r="F167" s="35">
        <v>895</v>
      </c>
      <c r="G167" s="35">
        <v>69370</v>
      </c>
      <c r="H167" s="35">
        <v>1549.4</v>
      </c>
      <c r="I167" s="35">
        <v>3108</v>
      </c>
      <c r="J167" s="35">
        <v>0</v>
      </c>
      <c r="K167" s="35">
        <v>0</v>
      </c>
      <c r="L167" s="35">
        <v>12756</v>
      </c>
      <c r="M167" s="35">
        <v>169</v>
      </c>
      <c r="N167" s="35">
        <v>25940.035</v>
      </c>
      <c r="O167" s="35">
        <v>17</v>
      </c>
    </row>
    <row r="168" spans="1:15" x14ac:dyDescent="0.25">
      <c r="A168" s="35">
        <v>18</v>
      </c>
      <c r="B168" s="35" t="s">
        <v>161</v>
      </c>
      <c r="C168" s="36">
        <v>34523</v>
      </c>
      <c r="D168" s="35">
        <v>7642</v>
      </c>
      <c r="E168" s="35">
        <v>4403.2</v>
      </c>
      <c r="F168" s="35">
        <v>3215</v>
      </c>
      <c r="G168" s="35">
        <v>39900</v>
      </c>
      <c r="H168" s="35">
        <v>465.3</v>
      </c>
      <c r="I168" s="35">
        <v>1312.8000000000002</v>
      </c>
      <c r="J168" s="35">
        <v>0</v>
      </c>
      <c r="K168" s="35">
        <v>0</v>
      </c>
      <c r="L168" s="35">
        <v>6661</v>
      </c>
      <c r="M168" s="35">
        <v>638</v>
      </c>
      <c r="N168" s="35">
        <v>19216.128000000001</v>
      </c>
      <c r="O168" s="35">
        <v>5</v>
      </c>
    </row>
    <row r="169" spans="1:15" x14ac:dyDescent="0.25">
      <c r="A169" s="35">
        <v>405</v>
      </c>
      <c r="B169" s="35" t="s">
        <v>162</v>
      </c>
      <c r="C169" s="36">
        <v>71360</v>
      </c>
      <c r="D169" s="35">
        <v>17221</v>
      </c>
      <c r="E169" s="35">
        <v>6547.4</v>
      </c>
      <c r="F169" s="35">
        <v>6310</v>
      </c>
      <c r="G169" s="35">
        <v>86450</v>
      </c>
      <c r="H169" s="35">
        <v>2834.74</v>
      </c>
      <c r="I169" s="35">
        <v>6415.2000000000007</v>
      </c>
      <c r="J169" s="35">
        <v>0</v>
      </c>
      <c r="K169" s="35">
        <v>87.999999999999091</v>
      </c>
      <c r="L169" s="35">
        <v>2013</v>
      </c>
      <c r="M169" s="35">
        <v>89</v>
      </c>
      <c r="N169" s="35">
        <v>52703.466</v>
      </c>
      <c r="O169" s="35">
        <v>1</v>
      </c>
    </row>
    <row r="170" spans="1:15" x14ac:dyDescent="0.25">
      <c r="A170" s="35">
        <v>1507</v>
      </c>
      <c r="B170" s="38" t="s">
        <v>163</v>
      </c>
      <c r="C170" s="36">
        <v>41810</v>
      </c>
      <c r="D170" s="35">
        <v>9867</v>
      </c>
      <c r="E170" s="35">
        <v>2514.5</v>
      </c>
      <c r="F170" s="35">
        <v>350</v>
      </c>
      <c r="G170" s="35">
        <v>17250</v>
      </c>
      <c r="H170" s="39">
        <v>213.84</v>
      </c>
      <c r="I170" s="35">
        <v>1723.2</v>
      </c>
      <c r="J170" s="35">
        <v>0</v>
      </c>
      <c r="K170" s="35">
        <v>0.1999999999998181</v>
      </c>
      <c r="L170" s="35">
        <v>18871</v>
      </c>
      <c r="M170" s="35">
        <v>321</v>
      </c>
      <c r="N170" s="35">
        <v>9989.2849999999999</v>
      </c>
      <c r="O170" s="35">
        <v>12</v>
      </c>
    </row>
    <row r="171" spans="1:15" x14ac:dyDescent="0.25">
      <c r="A171" s="35">
        <v>321</v>
      </c>
      <c r="B171" s="35" t="s">
        <v>164</v>
      </c>
      <c r="C171" s="36">
        <v>48429</v>
      </c>
      <c r="D171" s="35">
        <v>13532</v>
      </c>
      <c r="E171" s="35">
        <v>1595.5</v>
      </c>
      <c r="F171" s="35">
        <v>1730</v>
      </c>
      <c r="G171" s="35">
        <v>31950</v>
      </c>
      <c r="H171" s="35">
        <v>1127.8999999999999</v>
      </c>
      <c r="I171" s="35">
        <v>1626.4</v>
      </c>
      <c r="J171" s="35">
        <v>0</v>
      </c>
      <c r="K171" s="35">
        <v>611.79999999999995</v>
      </c>
      <c r="L171" s="35">
        <v>5512</v>
      </c>
      <c r="M171" s="35">
        <v>386</v>
      </c>
      <c r="N171" s="35">
        <v>27149.39</v>
      </c>
      <c r="O171" s="35">
        <v>9</v>
      </c>
    </row>
    <row r="172" spans="1:15" x14ac:dyDescent="0.25">
      <c r="A172" s="35">
        <v>406</v>
      </c>
      <c r="B172" s="35" t="s">
        <v>165</v>
      </c>
      <c r="C172" s="36">
        <v>41445</v>
      </c>
      <c r="D172" s="35">
        <v>9563</v>
      </c>
      <c r="E172" s="35">
        <v>2913</v>
      </c>
      <c r="F172" s="35">
        <v>2655</v>
      </c>
      <c r="G172" s="35">
        <v>27490</v>
      </c>
      <c r="H172" s="35">
        <v>1470.2192</v>
      </c>
      <c r="I172" s="35">
        <v>1703.2</v>
      </c>
      <c r="J172" s="35">
        <v>0</v>
      </c>
      <c r="K172" s="35">
        <v>0</v>
      </c>
      <c r="L172" s="35">
        <v>1582</v>
      </c>
      <c r="M172" s="35">
        <v>751</v>
      </c>
      <c r="N172" s="35">
        <v>35565.550000000003</v>
      </c>
      <c r="O172" s="35">
        <v>5</v>
      </c>
    </row>
    <row r="173" spans="1:15" x14ac:dyDescent="0.25">
      <c r="A173" s="35">
        <v>677</v>
      </c>
      <c r="B173" s="35" t="s">
        <v>166</v>
      </c>
      <c r="C173" s="36">
        <v>27514</v>
      </c>
      <c r="D173" s="35">
        <v>5555</v>
      </c>
      <c r="E173" s="35">
        <v>2606.5</v>
      </c>
      <c r="F173" s="35">
        <v>275</v>
      </c>
      <c r="G173" s="35">
        <v>21020</v>
      </c>
      <c r="H173" s="35">
        <v>358.38</v>
      </c>
      <c r="I173" s="35">
        <v>1251.2</v>
      </c>
      <c r="J173" s="35">
        <v>0</v>
      </c>
      <c r="K173" s="35">
        <v>0</v>
      </c>
      <c r="L173" s="35">
        <v>20213</v>
      </c>
      <c r="M173" s="35">
        <v>330</v>
      </c>
      <c r="N173" s="35">
        <v>6502.45</v>
      </c>
      <c r="O173" s="35">
        <v>17</v>
      </c>
    </row>
    <row r="174" spans="1:15" x14ac:dyDescent="0.25">
      <c r="A174" s="35">
        <v>353</v>
      </c>
      <c r="B174" s="35" t="s">
        <v>167</v>
      </c>
      <c r="C174" s="36">
        <v>34254</v>
      </c>
      <c r="D174" s="35">
        <v>9145</v>
      </c>
      <c r="E174" s="35">
        <v>1857</v>
      </c>
      <c r="F174" s="35">
        <v>3180</v>
      </c>
      <c r="G174" s="35">
        <v>15850</v>
      </c>
      <c r="H174" s="35">
        <v>813.78</v>
      </c>
      <c r="I174" s="35">
        <v>1248</v>
      </c>
      <c r="J174" s="35">
        <v>0</v>
      </c>
      <c r="K174" s="35">
        <v>352.19999999999982</v>
      </c>
      <c r="L174" s="35">
        <v>2106</v>
      </c>
      <c r="M174" s="35">
        <v>62</v>
      </c>
      <c r="N174" s="35">
        <v>24575.95</v>
      </c>
      <c r="O174" s="35">
        <v>2</v>
      </c>
    </row>
    <row r="175" spans="1:15" x14ac:dyDescent="0.25">
      <c r="A175" s="35">
        <v>1884</v>
      </c>
      <c r="B175" s="35" t="s">
        <v>405</v>
      </c>
      <c r="C175" s="36">
        <v>25715</v>
      </c>
      <c r="D175" s="35">
        <v>6088</v>
      </c>
      <c r="E175" s="35">
        <v>1429.7</v>
      </c>
      <c r="F175" s="35">
        <v>330</v>
      </c>
      <c r="G175" s="35">
        <v>2870</v>
      </c>
      <c r="H175" s="35">
        <v>0</v>
      </c>
      <c r="I175" s="35">
        <v>219.20000000000002</v>
      </c>
      <c r="J175" s="35">
        <v>0</v>
      </c>
      <c r="K175" s="35">
        <v>0</v>
      </c>
      <c r="L175" s="35">
        <v>6329</v>
      </c>
      <c r="M175" s="35">
        <v>895</v>
      </c>
      <c r="N175" s="35">
        <v>5629.7780000000002</v>
      </c>
      <c r="O175" s="35">
        <v>14</v>
      </c>
    </row>
    <row r="176" spans="1:15" x14ac:dyDescent="0.25">
      <c r="A176" s="35">
        <v>166</v>
      </c>
      <c r="B176" s="35" t="s">
        <v>168</v>
      </c>
      <c r="C176" s="36">
        <v>50924</v>
      </c>
      <c r="D176" s="35">
        <v>13842</v>
      </c>
      <c r="E176" s="35">
        <v>4102</v>
      </c>
      <c r="F176" s="35">
        <v>1370</v>
      </c>
      <c r="G176" s="35">
        <v>59990</v>
      </c>
      <c r="H176" s="35">
        <v>1788.72</v>
      </c>
      <c r="I176" s="35">
        <v>3464.8</v>
      </c>
      <c r="J176" s="35">
        <v>0</v>
      </c>
      <c r="K176" s="35">
        <v>0</v>
      </c>
      <c r="L176" s="35">
        <v>14238</v>
      </c>
      <c r="M176" s="35">
        <v>1941</v>
      </c>
      <c r="N176" s="35">
        <v>29593.200000000001</v>
      </c>
      <c r="O176" s="35">
        <v>10</v>
      </c>
    </row>
    <row r="177" spans="1:15" x14ac:dyDescent="0.25">
      <c r="A177" s="35">
        <v>678</v>
      </c>
      <c r="B177" s="35" t="s">
        <v>169</v>
      </c>
      <c r="C177" s="36">
        <v>12495</v>
      </c>
      <c r="D177" s="35">
        <v>3288</v>
      </c>
      <c r="E177" s="35">
        <v>608.79999999999995</v>
      </c>
      <c r="F177" s="35">
        <v>130</v>
      </c>
      <c r="G177" s="35">
        <v>5430</v>
      </c>
      <c r="H177" s="35">
        <v>449.03999999999996</v>
      </c>
      <c r="I177" s="35">
        <v>188</v>
      </c>
      <c r="J177" s="35">
        <v>0</v>
      </c>
      <c r="K177" s="35">
        <v>235</v>
      </c>
      <c r="L177" s="35">
        <v>3708</v>
      </c>
      <c r="M177" s="35">
        <v>109</v>
      </c>
      <c r="N177" s="35">
        <v>3063.192</v>
      </c>
      <c r="O177" s="35">
        <v>4</v>
      </c>
    </row>
    <row r="178" spans="1:15" x14ac:dyDescent="0.25">
      <c r="A178" s="35">
        <v>537</v>
      </c>
      <c r="B178" s="35" t="s">
        <v>170</v>
      </c>
      <c r="C178" s="36">
        <v>62688</v>
      </c>
      <c r="D178" s="35">
        <v>16380</v>
      </c>
      <c r="E178" s="35">
        <v>3968</v>
      </c>
      <c r="F178" s="35">
        <v>1220</v>
      </c>
      <c r="G178" s="35">
        <v>49950</v>
      </c>
      <c r="H178" s="35">
        <v>1215.06</v>
      </c>
      <c r="I178" s="35">
        <v>1872.8000000000002</v>
      </c>
      <c r="J178" s="35">
        <v>0</v>
      </c>
      <c r="K178" s="35">
        <v>0</v>
      </c>
      <c r="L178" s="35">
        <v>2447</v>
      </c>
      <c r="M178" s="35">
        <v>160</v>
      </c>
      <c r="N178" s="35">
        <v>49866.080000000002</v>
      </c>
      <c r="O178" s="35">
        <v>3</v>
      </c>
    </row>
    <row r="179" spans="1:15" x14ac:dyDescent="0.25">
      <c r="A179" s="35">
        <v>928</v>
      </c>
      <c r="B179" s="35" t="s">
        <v>171</v>
      </c>
      <c r="C179" s="36">
        <v>47194</v>
      </c>
      <c r="D179" s="35">
        <v>8158</v>
      </c>
      <c r="E179" s="35">
        <v>6718.2999999999993</v>
      </c>
      <c r="F179" s="35">
        <v>1245</v>
      </c>
      <c r="G179" s="35">
        <v>54080</v>
      </c>
      <c r="H179" s="35">
        <v>788.76</v>
      </c>
      <c r="I179" s="35">
        <v>634.40000000000009</v>
      </c>
      <c r="J179" s="35">
        <v>0</v>
      </c>
      <c r="K179" s="35">
        <v>0</v>
      </c>
      <c r="L179" s="35">
        <v>2191</v>
      </c>
      <c r="M179" s="35">
        <v>25</v>
      </c>
      <c r="N179" s="35">
        <v>38405.491000000002</v>
      </c>
      <c r="O179" s="35">
        <v>2</v>
      </c>
    </row>
    <row r="180" spans="1:15" x14ac:dyDescent="0.25">
      <c r="A180" s="35">
        <v>1598</v>
      </c>
      <c r="B180" s="35" t="s">
        <v>172</v>
      </c>
      <c r="C180" s="36">
        <v>22376</v>
      </c>
      <c r="D180" s="35">
        <v>5669</v>
      </c>
      <c r="E180" s="35">
        <v>1342.6999999999998</v>
      </c>
      <c r="F180" s="35">
        <v>230</v>
      </c>
      <c r="G180" s="35">
        <v>1260</v>
      </c>
      <c r="H180" s="35">
        <v>0</v>
      </c>
      <c r="I180" s="35">
        <v>0</v>
      </c>
      <c r="J180" s="35">
        <v>0</v>
      </c>
      <c r="K180" s="35">
        <v>0</v>
      </c>
      <c r="L180" s="35">
        <v>8035</v>
      </c>
      <c r="M180" s="35">
        <v>299</v>
      </c>
      <c r="N180" s="35">
        <v>3656.4189999999999</v>
      </c>
      <c r="O180" s="35">
        <v>16</v>
      </c>
    </row>
    <row r="181" spans="1:15" x14ac:dyDescent="0.25">
      <c r="A181" s="35">
        <v>79</v>
      </c>
      <c r="B181" s="35" t="s">
        <v>173</v>
      </c>
      <c r="C181" s="36">
        <v>12829</v>
      </c>
      <c r="D181" s="35">
        <v>3155</v>
      </c>
      <c r="E181" s="35">
        <v>1295.8</v>
      </c>
      <c r="F181" s="35">
        <v>70</v>
      </c>
      <c r="G181" s="35">
        <v>3330</v>
      </c>
      <c r="H181" s="35">
        <v>0</v>
      </c>
      <c r="I181" s="35">
        <v>324</v>
      </c>
      <c r="J181" s="35">
        <v>0</v>
      </c>
      <c r="K181" s="35">
        <v>0</v>
      </c>
      <c r="L181" s="35">
        <v>10960</v>
      </c>
      <c r="M181" s="35">
        <v>675</v>
      </c>
      <c r="N181" s="35">
        <v>1946.49</v>
      </c>
      <c r="O181" s="35">
        <v>11</v>
      </c>
    </row>
    <row r="182" spans="1:15" x14ac:dyDescent="0.25">
      <c r="A182" s="35">
        <v>588</v>
      </c>
      <c r="B182" s="35" t="s">
        <v>174</v>
      </c>
      <c r="C182" s="36">
        <v>10774</v>
      </c>
      <c r="D182" s="35">
        <v>2615</v>
      </c>
      <c r="E182" s="35">
        <v>582</v>
      </c>
      <c r="F182" s="35">
        <v>95</v>
      </c>
      <c r="G182" s="35">
        <v>170</v>
      </c>
      <c r="H182" s="35">
        <v>0</v>
      </c>
      <c r="I182" s="35">
        <v>0</v>
      </c>
      <c r="J182" s="35">
        <v>0</v>
      </c>
      <c r="K182" s="35">
        <v>0</v>
      </c>
      <c r="L182" s="35">
        <v>7636</v>
      </c>
      <c r="M182" s="35">
        <v>2411</v>
      </c>
      <c r="N182" s="35">
        <v>1339.52</v>
      </c>
      <c r="O182" s="35">
        <v>8</v>
      </c>
    </row>
    <row r="183" spans="1:15" x14ac:dyDescent="0.25">
      <c r="A183" s="35">
        <v>542</v>
      </c>
      <c r="B183" s="35" t="s">
        <v>175</v>
      </c>
      <c r="C183" s="36">
        <v>28855</v>
      </c>
      <c r="D183" s="35">
        <v>7016</v>
      </c>
      <c r="E183" s="35">
        <v>1849.8</v>
      </c>
      <c r="F183" s="35">
        <v>920</v>
      </c>
      <c r="G183" s="35">
        <v>6270</v>
      </c>
      <c r="H183" s="35">
        <v>0</v>
      </c>
      <c r="I183" s="35">
        <v>1080.8</v>
      </c>
      <c r="J183" s="35">
        <v>0</v>
      </c>
      <c r="K183" s="35">
        <v>0</v>
      </c>
      <c r="L183" s="35">
        <v>768</v>
      </c>
      <c r="M183" s="35">
        <v>127</v>
      </c>
      <c r="N183" s="35">
        <v>23478.03</v>
      </c>
      <c r="O183" s="35">
        <v>1</v>
      </c>
    </row>
    <row r="184" spans="1:15" x14ac:dyDescent="0.25">
      <c r="A184" s="35">
        <v>1659</v>
      </c>
      <c r="B184" s="35" t="s">
        <v>176</v>
      </c>
      <c r="C184" s="36">
        <v>21767</v>
      </c>
      <c r="D184" s="35">
        <v>5082</v>
      </c>
      <c r="E184" s="35">
        <v>1387</v>
      </c>
      <c r="F184" s="35">
        <v>185</v>
      </c>
      <c r="G184" s="35">
        <v>3340</v>
      </c>
      <c r="H184" s="35">
        <v>0</v>
      </c>
      <c r="I184" s="35">
        <v>305.60000000000002</v>
      </c>
      <c r="J184" s="35">
        <v>0</v>
      </c>
      <c r="K184" s="35">
        <v>0</v>
      </c>
      <c r="L184" s="35">
        <v>5535</v>
      </c>
      <c r="M184" s="35">
        <v>81</v>
      </c>
      <c r="N184" s="35">
        <v>5270.33</v>
      </c>
      <c r="O184" s="35">
        <v>5</v>
      </c>
    </row>
    <row r="185" spans="1:15" x14ac:dyDescent="0.25">
      <c r="A185" s="35">
        <v>1685</v>
      </c>
      <c r="B185" s="35" t="s">
        <v>177</v>
      </c>
      <c r="C185" s="36">
        <v>15223</v>
      </c>
      <c r="D185" s="35">
        <v>3741</v>
      </c>
      <c r="E185" s="35">
        <v>858.4</v>
      </c>
      <c r="F185" s="35">
        <v>125</v>
      </c>
      <c r="G185" s="35">
        <v>1890</v>
      </c>
      <c r="H185" s="35">
        <v>508.62</v>
      </c>
      <c r="I185" s="35">
        <v>0</v>
      </c>
      <c r="J185" s="35">
        <v>0</v>
      </c>
      <c r="K185" s="35">
        <v>0</v>
      </c>
      <c r="L185" s="35">
        <v>7037</v>
      </c>
      <c r="M185" s="35">
        <v>34</v>
      </c>
      <c r="N185" s="35">
        <v>2679.096</v>
      </c>
      <c r="O185" s="35">
        <v>5</v>
      </c>
    </row>
    <row r="186" spans="1:15" x14ac:dyDescent="0.25">
      <c r="A186" s="35">
        <v>882</v>
      </c>
      <c r="B186" s="35" t="s">
        <v>178</v>
      </c>
      <c r="C186" s="36">
        <v>37911</v>
      </c>
      <c r="D186" s="35">
        <v>7129</v>
      </c>
      <c r="E186" s="35">
        <v>4120.3</v>
      </c>
      <c r="F186" s="35">
        <v>530</v>
      </c>
      <c r="G186" s="35">
        <v>34800</v>
      </c>
      <c r="H186" s="35">
        <v>245.52</v>
      </c>
      <c r="I186" s="35">
        <v>1530.4</v>
      </c>
      <c r="J186" s="35">
        <v>0</v>
      </c>
      <c r="K186" s="35">
        <v>0</v>
      </c>
      <c r="L186" s="35">
        <v>2460</v>
      </c>
      <c r="M186" s="35">
        <v>7</v>
      </c>
      <c r="N186" s="35">
        <v>25091.374</v>
      </c>
      <c r="O186" s="35">
        <v>2</v>
      </c>
    </row>
    <row r="187" spans="1:15" x14ac:dyDescent="0.25">
      <c r="A187" s="35">
        <v>415</v>
      </c>
      <c r="B187" s="35" t="s">
        <v>179</v>
      </c>
      <c r="C187" s="36">
        <v>10454</v>
      </c>
      <c r="D187" s="35">
        <v>2361</v>
      </c>
      <c r="E187" s="35">
        <v>542.70000000000005</v>
      </c>
      <c r="F187" s="35">
        <v>285</v>
      </c>
      <c r="G187" s="35">
        <v>270</v>
      </c>
      <c r="H187" s="35">
        <v>0</v>
      </c>
      <c r="I187" s="35">
        <v>0</v>
      </c>
      <c r="J187" s="35">
        <v>0</v>
      </c>
      <c r="K187" s="35">
        <v>0</v>
      </c>
      <c r="L187" s="35">
        <v>2254</v>
      </c>
      <c r="M187" s="35">
        <v>396</v>
      </c>
      <c r="N187" s="35">
        <v>4024.24</v>
      </c>
      <c r="O187" s="35">
        <v>6</v>
      </c>
    </row>
    <row r="188" spans="1:15" x14ac:dyDescent="0.25">
      <c r="A188" s="35">
        <v>416</v>
      </c>
      <c r="B188" s="35" t="s">
        <v>180</v>
      </c>
      <c r="C188" s="36">
        <v>26899</v>
      </c>
      <c r="D188" s="35">
        <v>6859</v>
      </c>
      <c r="E188" s="35">
        <v>1548</v>
      </c>
      <c r="F188" s="35">
        <v>595</v>
      </c>
      <c r="G188" s="35">
        <v>9760</v>
      </c>
      <c r="H188" s="35">
        <v>0</v>
      </c>
      <c r="I188" s="35">
        <v>495.20000000000005</v>
      </c>
      <c r="J188" s="35">
        <v>0</v>
      </c>
      <c r="K188" s="35">
        <v>211.99999999999994</v>
      </c>
      <c r="L188" s="35">
        <v>2393</v>
      </c>
      <c r="M188" s="35">
        <v>310</v>
      </c>
      <c r="N188" s="35">
        <v>9380.2800000000007</v>
      </c>
      <c r="O188" s="35">
        <v>4</v>
      </c>
    </row>
    <row r="189" spans="1:15" x14ac:dyDescent="0.25">
      <c r="A189" s="35">
        <v>1621</v>
      </c>
      <c r="B189" s="35" t="s">
        <v>181</v>
      </c>
      <c r="C189" s="36">
        <v>56506</v>
      </c>
      <c r="D189" s="35">
        <v>16277</v>
      </c>
      <c r="E189" s="35">
        <v>1666.7999999999997</v>
      </c>
      <c r="F189" s="35">
        <v>3050</v>
      </c>
      <c r="G189" s="35">
        <v>15270</v>
      </c>
      <c r="H189" s="35">
        <v>0</v>
      </c>
      <c r="I189" s="35">
        <v>2753.6000000000004</v>
      </c>
      <c r="J189" s="35">
        <v>2704.0999999999985</v>
      </c>
      <c r="K189" s="35">
        <v>2202.3000000000002</v>
      </c>
      <c r="L189" s="35">
        <v>5393</v>
      </c>
      <c r="M189" s="35">
        <v>244</v>
      </c>
      <c r="N189" s="35">
        <v>26249.78</v>
      </c>
      <c r="O189" s="35">
        <v>7</v>
      </c>
    </row>
    <row r="190" spans="1:15" x14ac:dyDescent="0.25">
      <c r="A190" s="35">
        <v>417</v>
      </c>
      <c r="B190" s="35" t="s">
        <v>182</v>
      </c>
      <c r="C190" s="36">
        <v>10889</v>
      </c>
      <c r="D190" s="35">
        <v>2307</v>
      </c>
      <c r="E190" s="35">
        <v>716</v>
      </c>
      <c r="F190" s="35">
        <v>180</v>
      </c>
      <c r="G190" s="35">
        <v>1510</v>
      </c>
      <c r="H190" s="35">
        <v>0</v>
      </c>
      <c r="I190" s="35">
        <v>1429.6000000000001</v>
      </c>
      <c r="J190" s="35">
        <v>0</v>
      </c>
      <c r="K190" s="35">
        <v>0</v>
      </c>
      <c r="L190" s="35">
        <v>1241</v>
      </c>
      <c r="M190" s="35">
        <v>0</v>
      </c>
      <c r="N190" s="35">
        <v>5523.38</v>
      </c>
      <c r="O190" s="35">
        <v>1</v>
      </c>
    </row>
    <row r="191" spans="1:15" x14ac:dyDescent="0.25">
      <c r="A191" s="35">
        <v>22</v>
      </c>
      <c r="B191" s="35" t="s">
        <v>183</v>
      </c>
      <c r="C191" s="36">
        <v>19611</v>
      </c>
      <c r="D191" s="35">
        <v>4764</v>
      </c>
      <c r="E191" s="35">
        <v>1653.1</v>
      </c>
      <c r="F191" s="35">
        <v>265</v>
      </c>
      <c r="G191" s="35">
        <v>13400</v>
      </c>
      <c r="H191" s="35">
        <v>0</v>
      </c>
      <c r="I191" s="35">
        <v>1406.4</v>
      </c>
      <c r="J191" s="35">
        <v>0</v>
      </c>
      <c r="K191" s="35">
        <v>0</v>
      </c>
      <c r="L191" s="35">
        <v>6322</v>
      </c>
      <c r="M191" s="35">
        <v>106</v>
      </c>
      <c r="N191" s="35">
        <v>5998.3</v>
      </c>
      <c r="O191" s="35">
        <v>6</v>
      </c>
    </row>
    <row r="192" spans="1:15" x14ac:dyDescent="0.25">
      <c r="A192" s="35">
        <v>545</v>
      </c>
      <c r="B192" s="35" t="s">
        <v>184</v>
      </c>
      <c r="C192" s="36">
        <v>20718</v>
      </c>
      <c r="D192" s="35">
        <v>5066</v>
      </c>
      <c r="E192" s="35">
        <v>1741.8</v>
      </c>
      <c r="F192" s="35">
        <v>2440</v>
      </c>
      <c r="G192" s="35">
        <v>7280</v>
      </c>
      <c r="H192" s="35">
        <v>0</v>
      </c>
      <c r="I192" s="35">
        <v>940</v>
      </c>
      <c r="J192" s="35">
        <v>0</v>
      </c>
      <c r="K192" s="35">
        <v>0</v>
      </c>
      <c r="L192" s="35">
        <v>3376</v>
      </c>
      <c r="M192" s="35">
        <v>67</v>
      </c>
      <c r="N192" s="35">
        <v>10764.984</v>
      </c>
      <c r="O192" s="35">
        <v>4</v>
      </c>
    </row>
    <row r="193" spans="1:15" x14ac:dyDescent="0.25">
      <c r="A193" s="35">
        <v>80</v>
      </c>
      <c r="B193" s="35" t="s">
        <v>185</v>
      </c>
      <c r="C193" s="36">
        <v>95949</v>
      </c>
      <c r="D193" s="35">
        <v>20919</v>
      </c>
      <c r="E193" s="35">
        <v>12548.5</v>
      </c>
      <c r="F193" s="35">
        <v>4150</v>
      </c>
      <c r="G193" s="35">
        <v>203280</v>
      </c>
      <c r="H193" s="35">
        <v>3417.52</v>
      </c>
      <c r="I193" s="35">
        <v>5224</v>
      </c>
      <c r="J193" s="35">
        <v>0</v>
      </c>
      <c r="K193" s="35">
        <v>0</v>
      </c>
      <c r="L193" s="35">
        <v>7874</v>
      </c>
      <c r="M193" s="35">
        <v>521</v>
      </c>
      <c r="N193" s="35">
        <v>113384.005</v>
      </c>
      <c r="O193" s="35">
        <v>4</v>
      </c>
    </row>
    <row r="194" spans="1:15" x14ac:dyDescent="0.25">
      <c r="A194" s="35">
        <v>81</v>
      </c>
      <c r="B194" s="35" t="s">
        <v>186</v>
      </c>
      <c r="C194" s="36">
        <v>10314</v>
      </c>
      <c r="D194" s="35">
        <v>2493</v>
      </c>
      <c r="E194" s="35">
        <v>689.8</v>
      </c>
      <c r="F194" s="35">
        <v>135</v>
      </c>
      <c r="G194" s="35">
        <v>3420</v>
      </c>
      <c r="H194" s="35">
        <v>0</v>
      </c>
      <c r="I194" s="35">
        <v>0</v>
      </c>
      <c r="J194" s="35">
        <v>0</v>
      </c>
      <c r="K194" s="35">
        <v>0</v>
      </c>
      <c r="L194" s="35">
        <v>4090</v>
      </c>
      <c r="M194" s="35">
        <v>56</v>
      </c>
      <c r="N194" s="35">
        <v>2327.5340000000001</v>
      </c>
      <c r="O194" s="35">
        <v>5</v>
      </c>
    </row>
    <row r="195" spans="1:15" x14ac:dyDescent="0.25">
      <c r="A195" s="35">
        <v>546</v>
      </c>
      <c r="B195" s="35" t="s">
        <v>187</v>
      </c>
      <c r="C195" s="36">
        <v>119800</v>
      </c>
      <c r="D195" s="35">
        <v>24320</v>
      </c>
      <c r="E195" s="35">
        <v>12433.7</v>
      </c>
      <c r="F195" s="35">
        <v>11180</v>
      </c>
      <c r="G195" s="35">
        <v>158050</v>
      </c>
      <c r="H195" s="35">
        <v>4720.08</v>
      </c>
      <c r="I195" s="35">
        <v>8156.8</v>
      </c>
      <c r="J195" s="35">
        <v>0</v>
      </c>
      <c r="K195" s="35">
        <v>6.6999999999989086</v>
      </c>
      <c r="L195" s="35">
        <v>2192</v>
      </c>
      <c r="M195" s="35">
        <v>135</v>
      </c>
      <c r="N195" s="35">
        <v>204181.96400000001</v>
      </c>
      <c r="O195" s="35">
        <v>2</v>
      </c>
    </row>
    <row r="196" spans="1:15" x14ac:dyDescent="0.25">
      <c r="A196" s="35">
        <v>547</v>
      </c>
      <c r="B196" s="35" t="s">
        <v>188</v>
      </c>
      <c r="C196" s="36">
        <v>26743</v>
      </c>
      <c r="D196" s="35">
        <v>6354</v>
      </c>
      <c r="E196" s="35">
        <v>1531</v>
      </c>
      <c r="F196" s="35">
        <v>1750</v>
      </c>
      <c r="G196" s="35">
        <v>7070</v>
      </c>
      <c r="H196" s="35">
        <v>256.04000000000002</v>
      </c>
      <c r="I196" s="35">
        <v>591.20000000000005</v>
      </c>
      <c r="J196" s="35">
        <v>0</v>
      </c>
      <c r="K196" s="35">
        <v>115.29999999999995</v>
      </c>
      <c r="L196" s="35">
        <v>1156</v>
      </c>
      <c r="M196" s="35">
        <v>71</v>
      </c>
      <c r="N196" s="35">
        <v>27518.19</v>
      </c>
      <c r="O196" s="35">
        <v>2</v>
      </c>
    </row>
    <row r="197" spans="1:15" x14ac:dyDescent="0.25">
      <c r="A197" s="35">
        <v>1916</v>
      </c>
      <c r="B197" s="35" t="s">
        <v>189</v>
      </c>
      <c r="C197" s="36">
        <v>72588</v>
      </c>
      <c r="D197" s="35">
        <v>15088</v>
      </c>
      <c r="E197" s="35">
        <v>6608.9</v>
      </c>
      <c r="F197" s="35">
        <v>5145</v>
      </c>
      <c r="G197" s="35">
        <v>39650</v>
      </c>
      <c r="H197" s="35">
        <v>289.48</v>
      </c>
      <c r="I197" s="35">
        <v>3830.4</v>
      </c>
      <c r="J197" s="35">
        <v>0</v>
      </c>
      <c r="K197" s="35">
        <v>0</v>
      </c>
      <c r="L197" s="35">
        <v>3264</v>
      </c>
      <c r="M197" s="35">
        <v>298</v>
      </c>
      <c r="N197" s="35">
        <v>104545.42200000001</v>
      </c>
      <c r="O197" s="35">
        <v>4</v>
      </c>
    </row>
    <row r="198" spans="1:15" x14ac:dyDescent="0.25">
      <c r="A198" s="35">
        <v>995</v>
      </c>
      <c r="B198" s="35" t="s">
        <v>190</v>
      </c>
      <c r="C198" s="36">
        <v>75778</v>
      </c>
      <c r="D198" s="35">
        <v>19250</v>
      </c>
      <c r="E198" s="35">
        <v>6668.2</v>
      </c>
      <c r="F198" s="35">
        <v>10800</v>
      </c>
      <c r="G198" s="35">
        <v>83470</v>
      </c>
      <c r="H198" s="35">
        <v>3974.92</v>
      </c>
      <c r="I198" s="35">
        <v>2933.6000000000004</v>
      </c>
      <c r="J198" s="35">
        <v>0</v>
      </c>
      <c r="K198" s="35">
        <v>0</v>
      </c>
      <c r="L198" s="35">
        <v>23147</v>
      </c>
      <c r="M198" s="35">
        <v>2738</v>
      </c>
      <c r="N198" s="35">
        <v>45550.101999999999</v>
      </c>
      <c r="O198" s="35">
        <v>6</v>
      </c>
    </row>
    <row r="199" spans="1:15" x14ac:dyDescent="0.25">
      <c r="A199" s="35">
        <v>82</v>
      </c>
      <c r="B199" s="35" t="s">
        <v>191</v>
      </c>
      <c r="C199" s="36">
        <v>13566</v>
      </c>
      <c r="D199" s="35">
        <v>3310</v>
      </c>
      <c r="E199" s="35">
        <v>1142.3</v>
      </c>
      <c r="F199" s="35">
        <v>290</v>
      </c>
      <c r="G199" s="35">
        <v>9730</v>
      </c>
      <c r="H199" s="35">
        <v>0</v>
      </c>
      <c r="I199" s="35">
        <v>312</v>
      </c>
      <c r="J199" s="35">
        <v>0</v>
      </c>
      <c r="K199" s="35">
        <v>31.399999999999977</v>
      </c>
      <c r="L199" s="35">
        <v>7598</v>
      </c>
      <c r="M199" s="35">
        <v>1858</v>
      </c>
      <c r="N199" s="35">
        <v>3819.8229999999999</v>
      </c>
      <c r="O199" s="35">
        <v>6</v>
      </c>
    </row>
    <row r="200" spans="1:15" x14ac:dyDescent="0.25">
      <c r="A200" s="35">
        <v>1640</v>
      </c>
      <c r="B200" s="35" t="s">
        <v>192</v>
      </c>
      <c r="C200" s="36">
        <v>36426</v>
      </c>
      <c r="D200" s="35">
        <v>7821</v>
      </c>
      <c r="E200" s="35">
        <v>2518.8999999999996</v>
      </c>
      <c r="F200" s="35">
        <v>340</v>
      </c>
      <c r="G200" s="35">
        <v>7370</v>
      </c>
      <c r="H200" s="35">
        <v>1944.52</v>
      </c>
      <c r="I200" s="35">
        <v>1829.6000000000001</v>
      </c>
      <c r="J200" s="35">
        <v>0</v>
      </c>
      <c r="K200" s="35">
        <v>0</v>
      </c>
      <c r="L200" s="35">
        <v>16277</v>
      </c>
      <c r="M200" s="35">
        <v>213</v>
      </c>
      <c r="N200" s="35">
        <v>6241.1580000000004</v>
      </c>
      <c r="O200" s="35">
        <v>14</v>
      </c>
    </row>
    <row r="201" spans="1:15" x14ac:dyDescent="0.25">
      <c r="A201" s="35">
        <v>327</v>
      </c>
      <c r="B201" s="35" t="s">
        <v>193</v>
      </c>
      <c r="C201" s="36">
        <v>28969</v>
      </c>
      <c r="D201" s="35">
        <v>7049</v>
      </c>
      <c r="E201" s="35">
        <v>1242.5999999999999</v>
      </c>
      <c r="F201" s="35">
        <v>525</v>
      </c>
      <c r="G201" s="35">
        <v>11530</v>
      </c>
      <c r="H201" s="35">
        <v>0</v>
      </c>
      <c r="I201" s="35">
        <v>0</v>
      </c>
      <c r="J201" s="35">
        <v>0</v>
      </c>
      <c r="K201" s="35">
        <v>0</v>
      </c>
      <c r="L201" s="35">
        <v>5859</v>
      </c>
      <c r="M201" s="35">
        <v>31</v>
      </c>
      <c r="N201" s="35">
        <v>14830.614</v>
      </c>
      <c r="O201" s="35">
        <v>4</v>
      </c>
    </row>
    <row r="202" spans="1:15" x14ac:dyDescent="0.25">
      <c r="A202" s="35">
        <v>733</v>
      </c>
      <c r="B202" s="35" t="s">
        <v>195</v>
      </c>
      <c r="C202" s="36">
        <v>11007</v>
      </c>
      <c r="D202" s="35">
        <v>2704</v>
      </c>
      <c r="E202" s="35">
        <v>586.79999999999995</v>
      </c>
      <c r="F202" s="35">
        <v>215</v>
      </c>
      <c r="G202" s="35">
        <v>300</v>
      </c>
      <c r="H202" s="35">
        <v>0</v>
      </c>
      <c r="I202" s="35">
        <v>0</v>
      </c>
      <c r="J202" s="35">
        <v>0</v>
      </c>
      <c r="K202" s="35">
        <v>0</v>
      </c>
      <c r="L202" s="35">
        <v>5039</v>
      </c>
      <c r="M202" s="35">
        <v>410</v>
      </c>
      <c r="N202" s="35">
        <v>1280.848</v>
      </c>
      <c r="O202" s="35">
        <v>8</v>
      </c>
    </row>
    <row r="203" spans="1:15" x14ac:dyDescent="0.25">
      <c r="A203" s="35">
        <v>1705</v>
      </c>
      <c r="B203" s="35" t="s">
        <v>196</v>
      </c>
      <c r="C203" s="36">
        <v>45818</v>
      </c>
      <c r="D203" s="35">
        <v>11187</v>
      </c>
      <c r="E203" s="35">
        <v>3139.2</v>
      </c>
      <c r="F203" s="35">
        <v>560</v>
      </c>
      <c r="G203" s="35">
        <v>13760</v>
      </c>
      <c r="H203" s="35">
        <v>641.52</v>
      </c>
      <c r="I203" s="35">
        <v>2156.8000000000002</v>
      </c>
      <c r="J203" s="35">
        <v>0</v>
      </c>
      <c r="K203" s="35">
        <v>541.09999999999991</v>
      </c>
      <c r="L203" s="35">
        <v>6225</v>
      </c>
      <c r="M203" s="35">
        <v>689</v>
      </c>
      <c r="N203" s="35">
        <v>16326.8</v>
      </c>
      <c r="O203" s="35">
        <v>6</v>
      </c>
    </row>
    <row r="204" spans="1:15" x14ac:dyDescent="0.25">
      <c r="A204" s="35">
        <v>553</v>
      </c>
      <c r="B204" s="35" t="s">
        <v>197</v>
      </c>
      <c r="C204" s="36">
        <v>22393</v>
      </c>
      <c r="D204" s="35">
        <v>5144</v>
      </c>
      <c r="E204" s="35">
        <v>1736.3</v>
      </c>
      <c r="F204" s="35">
        <v>340</v>
      </c>
      <c r="G204" s="35">
        <v>6040</v>
      </c>
      <c r="H204" s="35">
        <v>249.48</v>
      </c>
      <c r="I204" s="35">
        <v>1312</v>
      </c>
      <c r="J204" s="35">
        <v>0</v>
      </c>
      <c r="K204" s="35">
        <v>0</v>
      </c>
      <c r="L204" s="35">
        <v>1569</v>
      </c>
      <c r="M204" s="35">
        <v>37</v>
      </c>
      <c r="N204" s="35">
        <v>14332.509</v>
      </c>
      <c r="O204" s="35">
        <v>3</v>
      </c>
    </row>
    <row r="205" spans="1:15" x14ac:dyDescent="0.25">
      <c r="A205" s="35">
        <v>140</v>
      </c>
      <c r="B205" s="35" t="s">
        <v>198</v>
      </c>
      <c r="C205" s="36">
        <v>10948</v>
      </c>
      <c r="D205" s="35">
        <v>2889</v>
      </c>
      <c r="E205" s="35">
        <v>725.2</v>
      </c>
      <c r="F205" s="35">
        <v>55</v>
      </c>
      <c r="G205" s="35">
        <v>660</v>
      </c>
      <c r="H205" s="35">
        <v>0</v>
      </c>
      <c r="I205" s="35">
        <v>136</v>
      </c>
      <c r="J205" s="35">
        <v>0</v>
      </c>
      <c r="K205" s="35">
        <v>13.799999999999983</v>
      </c>
      <c r="L205" s="35">
        <v>13066</v>
      </c>
      <c r="M205" s="35">
        <v>199</v>
      </c>
      <c r="N205" s="35">
        <v>563.952</v>
      </c>
      <c r="O205" s="35">
        <v>23</v>
      </c>
    </row>
    <row r="206" spans="1:15" x14ac:dyDescent="0.25">
      <c r="A206" s="35">
        <v>262</v>
      </c>
      <c r="B206" s="35" t="s">
        <v>199</v>
      </c>
      <c r="C206" s="36">
        <v>33308</v>
      </c>
      <c r="D206" s="35">
        <v>7307</v>
      </c>
      <c r="E206" s="35">
        <v>2176.8999999999996</v>
      </c>
      <c r="F206" s="35">
        <v>880</v>
      </c>
      <c r="G206" s="35">
        <v>13080</v>
      </c>
      <c r="H206" s="35">
        <v>487.86</v>
      </c>
      <c r="I206" s="35">
        <v>1106.4000000000001</v>
      </c>
      <c r="J206" s="35">
        <v>0</v>
      </c>
      <c r="K206" s="35">
        <v>57.5</v>
      </c>
      <c r="L206" s="35">
        <v>21314</v>
      </c>
      <c r="M206" s="35">
        <v>281</v>
      </c>
      <c r="N206" s="35">
        <v>8809.36</v>
      </c>
      <c r="O206" s="35">
        <v>19</v>
      </c>
    </row>
    <row r="207" spans="1:15" x14ac:dyDescent="0.25">
      <c r="A207" s="35">
        <v>809</v>
      </c>
      <c r="B207" s="35" t="s">
        <v>200</v>
      </c>
      <c r="C207" s="36">
        <v>23083</v>
      </c>
      <c r="D207" s="35">
        <v>5141</v>
      </c>
      <c r="E207" s="35">
        <v>1663.5</v>
      </c>
      <c r="F207" s="35">
        <v>455</v>
      </c>
      <c r="G207" s="35">
        <v>5230</v>
      </c>
      <c r="H207" s="35">
        <v>0</v>
      </c>
      <c r="I207" s="35">
        <v>238.4</v>
      </c>
      <c r="J207" s="35">
        <v>0</v>
      </c>
      <c r="K207" s="35">
        <v>0</v>
      </c>
      <c r="L207" s="35">
        <v>4997</v>
      </c>
      <c r="M207" s="35">
        <v>74</v>
      </c>
      <c r="N207" s="35">
        <v>9931.2049999999999</v>
      </c>
      <c r="O207" s="35">
        <v>4</v>
      </c>
    </row>
    <row r="208" spans="1:15" x14ac:dyDescent="0.25">
      <c r="A208" s="35">
        <v>331</v>
      </c>
      <c r="B208" s="35" t="s">
        <v>201</v>
      </c>
      <c r="C208" s="36">
        <v>13992</v>
      </c>
      <c r="D208" s="35">
        <v>3833</v>
      </c>
      <c r="E208" s="35">
        <v>726.69999999999993</v>
      </c>
      <c r="F208" s="35">
        <v>300</v>
      </c>
      <c r="G208" s="35">
        <v>580</v>
      </c>
      <c r="H208" s="35">
        <v>0</v>
      </c>
      <c r="I208" s="35">
        <v>0</v>
      </c>
      <c r="J208" s="35">
        <v>0</v>
      </c>
      <c r="K208" s="35">
        <v>0</v>
      </c>
      <c r="L208" s="35">
        <v>7562</v>
      </c>
      <c r="M208" s="35">
        <v>336</v>
      </c>
      <c r="N208" s="35">
        <v>1866.55</v>
      </c>
      <c r="O208" s="35">
        <v>15</v>
      </c>
    </row>
    <row r="209" spans="1:15" x14ac:dyDescent="0.25">
      <c r="A209" s="35">
        <v>24</v>
      </c>
      <c r="B209" s="35" t="s">
        <v>202</v>
      </c>
      <c r="C209" s="36">
        <v>10292</v>
      </c>
      <c r="D209" s="35">
        <v>2427</v>
      </c>
      <c r="E209" s="35">
        <v>1026.3</v>
      </c>
      <c r="F209" s="35">
        <v>95</v>
      </c>
      <c r="G209" s="35">
        <v>500</v>
      </c>
      <c r="H209" s="35">
        <v>0</v>
      </c>
      <c r="I209" s="35">
        <v>0</v>
      </c>
      <c r="J209" s="35">
        <v>0</v>
      </c>
      <c r="K209" s="35">
        <v>0</v>
      </c>
      <c r="L209" s="35">
        <v>11103</v>
      </c>
      <c r="M209" s="35">
        <v>96</v>
      </c>
      <c r="N209" s="35">
        <v>862.48199999999997</v>
      </c>
      <c r="O209" s="35">
        <v>16</v>
      </c>
    </row>
    <row r="210" spans="1:15" x14ac:dyDescent="0.25">
      <c r="A210" s="35">
        <v>168</v>
      </c>
      <c r="B210" s="35" t="s">
        <v>203</v>
      </c>
      <c r="C210" s="36">
        <v>22554</v>
      </c>
      <c r="D210" s="35">
        <v>5145</v>
      </c>
      <c r="E210" s="35">
        <v>1787.8</v>
      </c>
      <c r="F210" s="35">
        <v>345</v>
      </c>
      <c r="G210" s="35">
        <v>7120</v>
      </c>
      <c r="H210" s="35">
        <v>0</v>
      </c>
      <c r="I210" s="35">
        <v>492</v>
      </c>
      <c r="J210" s="35">
        <v>0</v>
      </c>
      <c r="K210" s="35">
        <v>7.7999999999999545</v>
      </c>
      <c r="L210" s="35">
        <v>9877</v>
      </c>
      <c r="M210" s="35">
        <v>85</v>
      </c>
      <c r="N210" s="35">
        <v>6727.6239999999998</v>
      </c>
      <c r="O210" s="35">
        <v>7</v>
      </c>
    </row>
    <row r="211" spans="1:15" x14ac:dyDescent="0.25">
      <c r="A211" s="35">
        <v>1671</v>
      </c>
      <c r="B211" s="35" t="s">
        <v>204</v>
      </c>
      <c r="C211" s="36">
        <v>11220</v>
      </c>
      <c r="D211" s="35">
        <v>2788</v>
      </c>
      <c r="E211" s="35">
        <v>587.5</v>
      </c>
      <c r="F211" s="35">
        <v>105</v>
      </c>
      <c r="G211" s="35">
        <v>680</v>
      </c>
      <c r="H211" s="35">
        <v>0</v>
      </c>
      <c r="I211" s="35">
        <v>0</v>
      </c>
      <c r="J211" s="35">
        <v>0</v>
      </c>
      <c r="K211" s="35">
        <v>0</v>
      </c>
      <c r="L211" s="35">
        <v>3726</v>
      </c>
      <c r="M211" s="35">
        <v>8</v>
      </c>
      <c r="N211" s="35">
        <v>1486.8</v>
      </c>
      <c r="O211" s="35">
        <v>7</v>
      </c>
    </row>
    <row r="212" spans="1:15" x14ac:dyDescent="0.25">
      <c r="A212" s="35">
        <v>263</v>
      </c>
      <c r="B212" s="35" t="s">
        <v>205</v>
      </c>
      <c r="C212" s="36">
        <v>24092</v>
      </c>
      <c r="D212" s="35">
        <v>5761</v>
      </c>
      <c r="E212" s="35">
        <v>1530.5</v>
      </c>
      <c r="F212" s="35">
        <v>315</v>
      </c>
      <c r="G212" s="35">
        <v>1580</v>
      </c>
      <c r="H212" s="35">
        <v>0</v>
      </c>
      <c r="I212" s="35">
        <v>0</v>
      </c>
      <c r="J212" s="35">
        <v>0</v>
      </c>
      <c r="K212" s="35">
        <v>0</v>
      </c>
      <c r="L212" s="35">
        <v>6615</v>
      </c>
      <c r="M212" s="35">
        <v>931</v>
      </c>
      <c r="N212" s="35">
        <v>4403.2749999999996</v>
      </c>
      <c r="O212" s="35">
        <v>15</v>
      </c>
    </row>
    <row r="213" spans="1:15" x14ac:dyDescent="0.25">
      <c r="A213" s="35">
        <v>1641</v>
      </c>
      <c r="B213" s="35" t="s">
        <v>206</v>
      </c>
      <c r="C213" s="36">
        <v>24017</v>
      </c>
      <c r="D213" s="35">
        <v>4565</v>
      </c>
      <c r="E213" s="35">
        <v>1850.8999999999999</v>
      </c>
      <c r="F213" s="35">
        <v>185</v>
      </c>
      <c r="G213" s="35">
        <v>5630</v>
      </c>
      <c r="H213" s="35">
        <v>616.22</v>
      </c>
      <c r="I213" s="35">
        <v>0</v>
      </c>
      <c r="J213" s="35">
        <v>0</v>
      </c>
      <c r="K213" s="35">
        <v>0</v>
      </c>
      <c r="L213" s="35">
        <v>4567</v>
      </c>
      <c r="M213" s="35">
        <v>1244</v>
      </c>
      <c r="N213" s="35">
        <v>4750.0469999999996</v>
      </c>
      <c r="O213" s="35">
        <v>8</v>
      </c>
    </row>
    <row r="214" spans="1:15" x14ac:dyDescent="0.25">
      <c r="A214" s="35">
        <v>556</v>
      </c>
      <c r="B214" s="35" t="s">
        <v>207</v>
      </c>
      <c r="C214" s="36">
        <v>31985</v>
      </c>
      <c r="D214" s="35">
        <v>7016</v>
      </c>
      <c r="E214" s="35">
        <v>2754.1</v>
      </c>
      <c r="F214" s="35">
        <v>4595</v>
      </c>
      <c r="G214" s="35">
        <v>13310</v>
      </c>
      <c r="H214" s="35">
        <v>116.82</v>
      </c>
      <c r="I214" s="35">
        <v>964.80000000000007</v>
      </c>
      <c r="J214" s="35">
        <v>0</v>
      </c>
      <c r="K214" s="35">
        <v>38.899999999999864</v>
      </c>
      <c r="L214" s="35">
        <v>848</v>
      </c>
      <c r="M214" s="35">
        <v>164</v>
      </c>
      <c r="N214" s="35">
        <v>28767.024000000001</v>
      </c>
      <c r="O214" s="35">
        <v>1</v>
      </c>
    </row>
    <row r="215" spans="1:15" x14ac:dyDescent="0.25">
      <c r="A215" s="35">
        <v>935</v>
      </c>
      <c r="B215" s="35" t="s">
        <v>208</v>
      </c>
      <c r="C215" s="36">
        <v>121819</v>
      </c>
      <c r="D215" s="35">
        <v>21523</v>
      </c>
      <c r="E215" s="35">
        <v>13681.099999999999</v>
      </c>
      <c r="F215" s="35">
        <v>4790</v>
      </c>
      <c r="G215" s="35">
        <v>188720</v>
      </c>
      <c r="H215" s="35">
        <v>3874.34</v>
      </c>
      <c r="I215" s="35">
        <v>5452</v>
      </c>
      <c r="J215" s="35">
        <v>0</v>
      </c>
      <c r="K215" s="35">
        <v>0</v>
      </c>
      <c r="L215" s="35">
        <v>5636</v>
      </c>
      <c r="M215" s="35">
        <v>377</v>
      </c>
      <c r="N215" s="35">
        <v>137960.28400000001</v>
      </c>
      <c r="O215" s="35">
        <v>3</v>
      </c>
    </row>
    <row r="216" spans="1:15" x14ac:dyDescent="0.25">
      <c r="A216" s="35">
        <v>25</v>
      </c>
      <c r="B216" s="35" t="s">
        <v>209</v>
      </c>
      <c r="C216" s="36">
        <v>10382</v>
      </c>
      <c r="D216" s="35">
        <v>2618</v>
      </c>
      <c r="E216" s="35">
        <v>752</v>
      </c>
      <c r="F216" s="35">
        <v>70</v>
      </c>
      <c r="G216" s="35">
        <v>2560</v>
      </c>
      <c r="H216" s="35">
        <v>0</v>
      </c>
      <c r="I216" s="35">
        <v>0</v>
      </c>
      <c r="J216" s="35">
        <v>0</v>
      </c>
      <c r="K216" s="35">
        <v>0</v>
      </c>
      <c r="L216" s="35">
        <v>6446</v>
      </c>
      <c r="M216" s="35">
        <v>43</v>
      </c>
      <c r="N216" s="35">
        <v>1288.28</v>
      </c>
      <c r="O216" s="35">
        <v>7</v>
      </c>
    </row>
    <row r="217" spans="1:15" x14ac:dyDescent="0.25">
      <c r="A217" s="35">
        <v>420</v>
      </c>
      <c r="B217" s="35" t="s">
        <v>210</v>
      </c>
      <c r="C217" s="36">
        <v>43248</v>
      </c>
      <c r="D217" s="35">
        <v>10661</v>
      </c>
      <c r="E217" s="35">
        <v>2967.8</v>
      </c>
      <c r="F217" s="35">
        <v>900</v>
      </c>
      <c r="G217" s="35">
        <v>7440</v>
      </c>
      <c r="H217" s="35">
        <v>0</v>
      </c>
      <c r="I217" s="35">
        <v>298.40000000000003</v>
      </c>
      <c r="J217" s="35">
        <v>0</v>
      </c>
      <c r="K217" s="35">
        <v>65</v>
      </c>
      <c r="L217" s="35">
        <v>12135</v>
      </c>
      <c r="M217" s="35">
        <v>586</v>
      </c>
      <c r="N217" s="35">
        <v>9341.8919999999998</v>
      </c>
      <c r="O217" s="35">
        <v>21</v>
      </c>
    </row>
    <row r="218" spans="1:15" x14ac:dyDescent="0.25">
      <c r="A218" s="35">
        <v>938</v>
      </c>
      <c r="B218" s="35" t="s">
        <v>211</v>
      </c>
      <c r="C218" s="36">
        <v>19362</v>
      </c>
      <c r="D218" s="35">
        <v>3918</v>
      </c>
      <c r="E218" s="35">
        <v>1388.9</v>
      </c>
      <c r="F218" s="35">
        <v>155</v>
      </c>
      <c r="G218" s="35">
        <v>5020</v>
      </c>
      <c r="H218" s="35">
        <v>0</v>
      </c>
      <c r="I218" s="35">
        <v>963.2</v>
      </c>
      <c r="J218" s="35">
        <v>0</v>
      </c>
      <c r="K218" s="35">
        <v>21.5</v>
      </c>
      <c r="L218" s="35">
        <v>2702</v>
      </c>
      <c r="M218" s="35">
        <v>67</v>
      </c>
      <c r="N218" s="35">
        <v>5168.38</v>
      </c>
      <c r="O218" s="35">
        <v>7</v>
      </c>
    </row>
    <row r="219" spans="1:15" x14ac:dyDescent="0.25">
      <c r="A219" s="35">
        <v>1908</v>
      </c>
      <c r="B219" s="35" t="s">
        <v>613</v>
      </c>
      <c r="C219" s="36">
        <v>13727</v>
      </c>
      <c r="D219" s="35">
        <v>3393</v>
      </c>
      <c r="E219" s="35">
        <v>997.3</v>
      </c>
      <c r="F219" s="35">
        <v>90</v>
      </c>
      <c r="G219" s="35">
        <v>1630</v>
      </c>
      <c r="H219" s="35">
        <v>0</v>
      </c>
      <c r="I219" s="35">
        <v>0</v>
      </c>
      <c r="J219" s="35">
        <v>0</v>
      </c>
      <c r="K219" s="35">
        <v>0</v>
      </c>
      <c r="L219" s="35">
        <v>6883</v>
      </c>
      <c r="M219" s="35">
        <v>120</v>
      </c>
      <c r="N219" s="35">
        <v>1582.509</v>
      </c>
      <c r="O219" s="35">
        <v>10</v>
      </c>
    </row>
    <row r="220" spans="1:15" x14ac:dyDescent="0.25">
      <c r="A220" s="35">
        <v>1987</v>
      </c>
      <c r="B220" s="35" t="s">
        <v>212</v>
      </c>
      <c r="C220" s="36">
        <v>12370</v>
      </c>
      <c r="D220" s="35">
        <v>2754</v>
      </c>
      <c r="E220" s="35">
        <v>1173.9000000000001</v>
      </c>
      <c r="F220" s="35">
        <v>115</v>
      </c>
      <c r="G220" s="35">
        <v>1730</v>
      </c>
      <c r="H220" s="35">
        <v>0</v>
      </c>
      <c r="I220" s="35">
        <v>0</v>
      </c>
      <c r="J220" s="35">
        <v>0</v>
      </c>
      <c r="K220" s="35">
        <v>0</v>
      </c>
      <c r="L220" s="35">
        <v>8023</v>
      </c>
      <c r="M220" s="35">
        <v>140</v>
      </c>
      <c r="N220" s="35">
        <v>1878.5840000000001</v>
      </c>
      <c r="O220" s="35">
        <v>6</v>
      </c>
    </row>
    <row r="221" spans="1:15" x14ac:dyDescent="0.25">
      <c r="A221" s="35">
        <v>119</v>
      </c>
      <c r="B221" s="35" t="s">
        <v>213</v>
      </c>
      <c r="C221" s="36">
        <v>32726</v>
      </c>
      <c r="D221" s="35">
        <v>7960</v>
      </c>
      <c r="E221" s="35">
        <v>2969.6</v>
      </c>
      <c r="F221" s="35">
        <v>1035</v>
      </c>
      <c r="G221" s="35">
        <v>38490</v>
      </c>
      <c r="H221" s="35">
        <v>1115.82</v>
      </c>
      <c r="I221" s="35">
        <v>2774.4</v>
      </c>
      <c r="J221" s="35">
        <v>0</v>
      </c>
      <c r="K221" s="35">
        <v>0</v>
      </c>
      <c r="L221" s="35">
        <v>5555</v>
      </c>
      <c r="M221" s="35">
        <v>148</v>
      </c>
      <c r="N221" s="35">
        <v>18053.488000000001</v>
      </c>
      <c r="O221" s="35">
        <v>5</v>
      </c>
    </row>
    <row r="222" spans="1:15" x14ac:dyDescent="0.25">
      <c r="A222" s="35">
        <v>687</v>
      </c>
      <c r="B222" s="35" t="s">
        <v>214</v>
      </c>
      <c r="C222" s="36">
        <v>47523</v>
      </c>
      <c r="D222" s="35">
        <v>11010</v>
      </c>
      <c r="E222" s="35">
        <v>4579.6000000000004</v>
      </c>
      <c r="F222" s="35">
        <v>2030</v>
      </c>
      <c r="G222" s="35">
        <v>69030</v>
      </c>
      <c r="H222" s="35">
        <v>2593.2600000000002</v>
      </c>
      <c r="I222" s="35">
        <v>3720</v>
      </c>
      <c r="J222" s="35">
        <v>0</v>
      </c>
      <c r="K222" s="35">
        <v>0</v>
      </c>
      <c r="L222" s="35">
        <v>4854</v>
      </c>
      <c r="M222" s="35">
        <v>450</v>
      </c>
      <c r="N222" s="35">
        <v>40457.256000000001</v>
      </c>
      <c r="O222" s="35">
        <v>4</v>
      </c>
    </row>
    <row r="223" spans="1:15" x14ac:dyDescent="0.25">
      <c r="A223" s="35">
        <v>1731</v>
      </c>
      <c r="B223" s="35" t="s">
        <v>216</v>
      </c>
      <c r="C223" s="36">
        <v>33422</v>
      </c>
      <c r="D223" s="35">
        <v>7718</v>
      </c>
      <c r="E223" s="35">
        <v>2348.1</v>
      </c>
      <c r="F223" s="35">
        <v>285</v>
      </c>
      <c r="G223" s="35">
        <v>13780</v>
      </c>
      <c r="H223" s="35">
        <v>505.15999999999997</v>
      </c>
      <c r="I223" s="35">
        <v>600.80000000000007</v>
      </c>
      <c r="J223" s="35">
        <v>0</v>
      </c>
      <c r="K223" s="35">
        <v>92.099999999999909</v>
      </c>
      <c r="L223" s="35">
        <v>34078</v>
      </c>
      <c r="M223" s="35">
        <v>509</v>
      </c>
      <c r="N223" s="35">
        <v>6270.2910000000002</v>
      </c>
      <c r="O223" s="35">
        <v>31</v>
      </c>
    </row>
    <row r="224" spans="1:15" x14ac:dyDescent="0.25">
      <c r="A224" s="35">
        <v>1842</v>
      </c>
      <c r="B224" s="35" t="s">
        <v>217</v>
      </c>
      <c r="C224" s="36">
        <v>18251</v>
      </c>
      <c r="D224" s="35">
        <v>4800</v>
      </c>
      <c r="E224" s="35">
        <v>668.19999999999993</v>
      </c>
      <c r="F224" s="35">
        <v>370</v>
      </c>
      <c r="G224" s="35">
        <v>650</v>
      </c>
      <c r="H224" s="35">
        <v>0</v>
      </c>
      <c r="I224" s="35">
        <v>0</v>
      </c>
      <c r="J224" s="35">
        <v>0</v>
      </c>
      <c r="K224" s="35">
        <v>0</v>
      </c>
      <c r="L224" s="35">
        <v>4732</v>
      </c>
      <c r="M224" s="35">
        <v>206</v>
      </c>
      <c r="N224" s="35">
        <v>8818.19</v>
      </c>
      <c r="O224" s="35">
        <v>10</v>
      </c>
    </row>
    <row r="225" spans="1:15" x14ac:dyDescent="0.25">
      <c r="A225" s="35">
        <v>815</v>
      </c>
      <c r="B225" s="35" t="s">
        <v>218</v>
      </c>
      <c r="C225" s="36">
        <v>10906</v>
      </c>
      <c r="D225" s="35">
        <v>2528</v>
      </c>
      <c r="E225" s="35">
        <v>745.3</v>
      </c>
      <c r="F225" s="35">
        <v>70</v>
      </c>
      <c r="G225" s="35">
        <v>1280</v>
      </c>
      <c r="H225" s="35">
        <v>0</v>
      </c>
      <c r="I225" s="35">
        <v>340</v>
      </c>
      <c r="J225" s="35">
        <v>0</v>
      </c>
      <c r="K225" s="35">
        <v>0</v>
      </c>
      <c r="L225" s="35">
        <v>5224</v>
      </c>
      <c r="M225" s="35">
        <v>93</v>
      </c>
      <c r="N225" s="35">
        <v>1298.5239999999999</v>
      </c>
      <c r="O225" s="35">
        <v>6</v>
      </c>
    </row>
    <row r="226" spans="1:15" x14ac:dyDescent="0.25">
      <c r="A226" s="35">
        <v>265</v>
      </c>
      <c r="B226" s="35" t="s">
        <v>219</v>
      </c>
      <c r="C226" s="36">
        <v>5924</v>
      </c>
      <c r="D226" s="35">
        <v>1346</v>
      </c>
      <c r="E226" s="35">
        <v>533.59999999999991</v>
      </c>
      <c r="F226" s="35">
        <v>75</v>
      </c>
      <c r="G226" s="35">
        <v>850</v>
      </c>
      <c r="H226" s="35">
        <v>0</v>
      </c>
      <c r="I226" s="35">
        <v>0</v>
      </c>
      <c r="J226" s="35">
        <v>0</v>
      </c>
      <c r="K226" s="35">
        <v>0</v>
      </c>
      <c r="L226" s="35">
        <v>868</v>
      </c>
      <c r="M226" s="35">
        <v>160</v>
      </c>
      <c r="N226" s="35">
        <v>1574.296</v>
      </c>
      <c r="O226" s="35">
        <v>1</v>
      </c>
    </row>
    <row r="227" spans="1:15" x14ac:dyDescent="0.25">
      <c r="A227" s="35">
        <v>1709</v>
      </c>
      <c r="B227" s="35" t="s">
        <v>220</v>
      </c>
      <c r="C227" s="36">
        <v>36625</v>
      </c>
      <c r="D227" s="35">
        <v>8317</v>
      </c>
      <c r="E227" s="35">
        <v>2493.1999999999998</v>
      </c>
      <c r="F227" s="35">
        <v>860</v>
      </c>
      <c r="G227" s="35">
        <v>4950</v>
      </c>
      <c r="H227" s="35">
        <v>287.10000000000002</v>
      </c>
      <c r="I227" s="35">
        <v>640</v>
      </c>
      <c r="J227" s="35">
        <v>0</v>
      </c>
      <c r="K227" s="35">
        <v>344.59999999999997</v>
      </c>
      <c r="L227" s="35">
        <v>15914</v>
      </c>
      <c r="M227" s="35">
        <v>2488</v>
      </c>
      <c r="N227" s="35">
        <v>10802.88</v>
      </c>
      <c r="O227" s="35">
        <v>19</v>
      </c>
    </row>
    <row r="228" spans="1:15" x14ac:dyDescent="0.25">
      <c r="A228" s="35">
        <v>1927</v>
      </c>
      <c r="B228" s="35" t="s">
        <v>775</v>
      </c>
      <c r="C228" s="36">
        <v>29190</v>
      </c>
      <c r="D228" s="35">
        <v>8718</v>
      </c>
      <c r="E228" s="35">
        <v>1260.0999999999999</v>
      </c>
      <c r="F228" s="35">
        <v>265</v>
      </c>
      <c r="G228" s="35">
        <v>1030</v>
      </c>
      <c r="H228" s="35">
        <v>0</v>
      </c>
      <c r="I228" s="35">
        <v>0</v>
      </c>
      <c r="J228" s="35">
        <v>0</v>
      </c>
      <c r="K228" s="35">
        <v>0</v>
      </c>
      <c r="L228" s="35">
        <v>11829</v>
      </c>
      <c r="M228" s="35">
        <v>819</v>
      </c>
      <c r="N228" s="35">
        <v>4630.5789999999997</v>
      </c>
      <c r="O228" s="35">
        <v>19</v>
      </c>
    </row>
    <row r="229" spans="1:15" x14ac:dyDescent="0.25">
      <c r="A229" s="35">
        <v>1955</v>
      </c>
      <c r="B229" s="35" t="s">
        <v>221</v>
      </c>
      <c r="C229" s="36">
        <v>34834</v>
      </c>
      <c r="D229" s="35">
        <v>7668</v>
      </c>
      <c r="E229" s="35">
        <v>2813.5</v>
      </c>
      <c r="F229" s="35">
        <v>560</v>
      </c>
      <c r="G229" s="35">
        <v>16810</v>
      </c>
      <c r="H229" s="35">
        <v>1273.4000000000001</v>
      </c>
      <c r="I229" s="35">
        <v>516</v>
      </c>
      <c r="J229" s="35">
        <v>0</v>
      </c>
      <c r="K229" s="35">
        <v>0</v>
      </c>
      <c r="L229" s="35">
        <v>10569</v>
      </c>
      <c r="M229" s="35">
        <v>95</v>
      </c>
      <c r="N229" s="35">
        <v>10691.325000000001</v>
      </c>
      <c r="O229" s="35">
        <v>11</v>
      </c>
    </row>
    <row r="230" spans="1:15" x14ac:dyDescent="0.25">
      <c r="A230" s="35">
        <v>335</v>
      </c>
      <c r="B230" s="35" t="s">
        <v>222</v>
      </c>
      <c r="C230" s="36">
        <v>13621</v>
      </c>
      <c r="D230" s="35">
        <v>3714</v>
      </c>
      <c r="E230" s="35">
        <v>542.5</v>
      </c>
      <c r="F230" s="35">
        <v>295</v>
      </c>
      <c r="G230" s="35">
        <v>910</v>
      </c>
      <c r="H230" s="35">
        <v>0</v>
      </c>
      <c r="I230" s="35">
        <v>0</v>
      </c>
      <c r="J230" s="35">
        <v>0</v>
      </c>
      <c r="K230" s="35">
        <v>0</v>
      </c>
      <c r="L230" s="35">
        <v>3760</v>
      </c>
      <c r="M230" s="35">
        <v>60</v>
      </c>
      <c r="N230" s="35">
        <v>3846.75</v>
      </c>
      <c r="O230" s="35">
        <v>4</v>
      </c>
    </row>
    <row r="231" spans="1:15" x14ac:dyDescent="0.25">
      <c r="A231" s="35">
        <v>944</v>
      </c>
      <c r="B231" s="35" t="s">
        <v>223</v>
      </c>
      <c r="C231" s="36">
        <v>7827</v>
      </c>
      <c r="D231" s="35">
        <v>1749</v>
      </c>
      <c r="E231" s="35">
        <v>401</v>
      </c>
      <c r="F231" s="35">
        <v>85</v>
      </c>
      <c r="G231" s="35">
        <v>970</v>
      </c>
      <c r="H231" s="35">
        <v>0</v>
      </c>
      <c r="I231" s="35">
        <v>198.4</v>
      </c>
      <c r="J231" s="35">
        <v>0</v>
      </c>
      <c r="K231" s="35">
        <v>205.1</v>
      </c>
      <c r="L231" s="35">
        <v>1738</v>
      </c>
      <c r="M231" s="35">
        <v>143</v>
      </c>
      <c r="N231" s="35">
        <v>1347.14</v>
      </c>
      <c r="O231" s="35">
        <v>4</v>
      </c>
    </row>
    <row r="232" spans="1:15" x14ac:dyDescent="0.25">
      <c r="A232" s="35">
        <v>424</v>
      </c>
      <c r="B232" s="35" t="s">
        <v>224</v>
      </c>
      <c r="C232" s="36">
        <v>6393</v>
      </c>
      <c r="D232" s="35">
        <v>1541</v>
      </c>
      <c r="E232" s="35">
        <v>348.3</v>
      </c>
      <c r="F232" s="35">
        <v>205</v>
      </c>
      <c r="G232" s="35">
        <v>80</v>
      </c>
      <c r="H232" s="35">
        <v>0</v>
      </c>
      <c r="I232" s="35">
        <v>0</v>
      </c>
      <c r="J232" s="35">
        <v>0</v>
      </c>
      <c r="K232" s="35">
        <v>0</v>
      </c>
      <c r="L232" s="35">
        <v>1445</v>
      </c>
      <c r="M232" s="35">
        <v>102</v>
      </c>
      <c r="N232" s="35">
        <v>1135.251</v>
      </c>
      <c r="O232" s="35">
        <v>3</v>
      </c>
    </row>
    <row r="233" spans="1:15" x14ac:dyDescent="0.25">
      <c r="A233" s="35">
        <v>425</v>
      </c>
      <c r="B233" s="35" t="s">
        <v>225</v>
      </c>
      <c r="C233" s="36">
        <v>17263</v>
      </c>
      <c r="D233" s="35">
        <v>4752</v>
      </c>
      <c r="E233" s="35">
        <v>872.4</v>
      </c>
      <c r="F233" s="35">
        <v>635</v>
      </c>
      <c r="G233" s="35">
        <v>3430</v>
      </c>
      <c r="H233" s="35">
        <v>0</v>
      </c>
      <c r="I233" s="35">
        <v>312.8</v>
      </c>
      <c r="J233" s="35">
        <v>0</v>
      </c>
      <c r="K233" s="35">
        <v>0</v>
      </c>
      <c r="L233" s="35">
        <v>2142</v>
      </c>
      <c r="M233" s="35">
        <v>1144</v>
      </c>
      <c r="N233" s="35">
        <v>8460.2880000000005</v>
      </c>
      <c r="O233" s="35">
        <v>4</v>
      </c>
    </row>
    <row r="234" spans="1:15" x14ac:dyDescent="0.25">
      <c r="A234" s="35">
        <v>1740</v>
      </c>
      <c r="B234" s="35" t="s">
        <v>226</v>
      </c>
      <c r="C234" s="36">
        <v>22593</v>
      </c>
      <c r="D234" s="35">
        <v>6659</v>
      </c>
      <c r="E234" s="35">
        <v>1356.1</v>
      </c>
      <c r="F234" s="35">
        <v>300</v>
      </c>
      <c r="G234" s="35">
        <v>2110</v>
      </c>
      <c r="H234" s="35">
        <v>201.86</v>
      </c>
      <c r="I234" s="35">
        <v>1188.8</v>
      </c>
      <c r="J234" s="35">
        <v>0</v>
      </c>
      <c r="K234" s="35">
        <v>577.4</v>
      </c>
      <c r="L234" s="35">
        <v>6079</v>
      </c>
      <c r="M234" s="35">
        <v>737</v>
      </c>
      <c r="N234" s="35">
        <v>3038.7420000000002</v>
      </c>
      <c r="O234" s="35">
        <v>12</v>
      </c>
    </row>
    <row r="235" spans="1:15" x14ac:dyDescent="0.25">
      <c r="A235" s="35">
        <v>643</v>
      </c>
      <c r="B235" s="35" t="s">
        <v>227</v>
      </c>
      <c r="C235" s="36">
        <v>14131</v>
      </c>
      <c r="D235" s="35">
        <v>3179</v>
      </c>
      <c r="E235" s="35">
        <v>987.5</v>
      </c>
      <c r="F235" s="35">
        <v>230</v>
      </c>
      <c r="G235" s="35">
        <v>650</v>
      </c>
      <c r="H235" s="35">
        <v>0</v>
      </c>
      <c r="I235" s="35">
        <v>927.2</v>
      </c>
      <c r="J235" s="35">
        <v>0</v>
      </c>
      <c r="K235" s="35">
        <v>29.299999999999955</v>
      </c>
      <c r="L235" s="35">
        <v>2775</v>
      </c>
      <c r="M235" s="35">
        <v>349</v>
      </c>
      <c r="N235" s="35">
        <v>5490.1</v>
      </c>
      <c r="O235" s="35">
        <v>6</v>
      </c>
    </row>
    <row r="236" spans="1:15" x14ac:dyDescent="0.25">
      <c r="A236" s="35">
        <v>946</v>
      </c>
      <c r="B236" s="35" t="s">
        <v>228</v>
      </c>
      <c r="C236" s="36">
        <v>16785</v>
      </c>
      <c r="D236" s="35">
        <v>3685</v>
      </c>
      <c r="E236" s="35">
        <v>1126.4000000000001</v>
      </c>
      <c r="F236" s="35">
        <v>115</v>
      </c>
      <c r="G236" s="35">
        <v>6400</v>
      </c>
      <c r="H236" s="35">
        <v>0</v>
      </c>
      <c r="I236" s="35">
        <v>0</v>
      </c>
      <c r="J236" s="35">
        <v>0</v>
      </c>
      <c r="K236" s="35">
        <v>0</v>
      </c>
      <c r="L236" s="35">
        <v>9981</v>
      </c>
      <c r="M236" s="35">
        <v>198</v>
      </c>
      <c r="N236" s="35">
        <v>3917.0279999999998</v>
      </c>
      <c r="O236" s="35">
        <v>6</v>
      </c>
    </row>
    <row r="237" spans="1:15" x14ac:dyDescent="0.25">
      <c r="A237" s="35">
        <v>304</v>
      </c>
      <c r="B237" s="35" t="s">
        <v>229</v>
      </c>
      <c r="C237" s="36">
        <v>12022</v>
      </c>
      <c r="D237" s="35">
        <v>3211</v>
      </c>
      <c r="E237" s="35">
        <v>589.59999999999991</v>
      </c>
      <c r="F237" s="35">
        <v>175</v>
      </c>
      <c r="G237" s="35">
        <v>310</v>
      </c>
      <c r="H237" s="35">
        <v>0</v>
      </c>
      <c r="I237" s="35">
        <v>0</v>
      </c>
      <c r="J237" s="35">
        <v>0</v>
      </c>
      <c r="K237" s="35">
        <v>0</v>
      </c>
      <c r="L237" s="35">
        <v>6604</v>
      </c>
      <c r="M237" s="35">
        <v>687</v>
      </c>
      <c r="N237" s="35">
        <v>846.72</v>
      </c>
      <c r="O237" s="35">
        <v>11</v>
      </c>
    </row>
    <row r="238" spans="1:15" x14ac:dyDescent="0.25">
      <c r="A238" s="35">
        <v>356</v>
      </c>
      <c r="B238" s="35" t="s">
        <v>230</v>
      </c>
      <c r="C238" s="36">
        <v>60895</v>
      </c>
      <c r="D238" s="35">
        <v>13283</v>
      </c>
      <c r="E238" s="35">
        <v>4682.2</v>
      </c>
      <c r="F238" s="35">
        <v>5815</v>
      </c>
      <c r="G238" s="35">
        <v>49770</v>
      </c>
      <c r="H238" s="35">
        <v>417.78</v>
      </c>
      <c r="I238" s="35">
        <v>4335.2</v>
      </c>
      <c r="J238" s="35">
        <v>0</v>
      </c>
      <c r="K238" s="35">
        <v>0</v>
      </c>
      <c r="L238" s="35">
        <v>2361</v>
      </c>
      <c r="M238" s="35">
        <v>204</v>
      </c>
      <c r="N238" s="35">
        <v>48581.103999999999</v>
      </c>
      <c r="O238" s="35">
        <v>1</v>
      </c>
    </row>
    <row r="239" spans="1:15" x14ac:dyDescent="0.25">
      <c r="A239" s="35">
        <v>569</v>
      </c>
      <c r="B239" s="35" t="s">
        <v>231</v>
      </c>
      <c r="C239" s="36">
        <v>27082</v>
      </c>
      <c r="D239" s="35">
        <v>6447</v>
      </c>
      <c r="E239" s="35">
        <v>1521.8999999999999</v>
      </c>
      <c r="F239" s="35">
        <v>505</v>
      </c>
      <c r="G239" s="35">
        <v>1030</v>
      </c>
      <c r="H239" s="35">
        <v>0</v>
      </c>
      <c r="I239" s="35">
        <v>335.20000000000005</v>
      </c>
      <c r="J239" s="35">
        <v>0</v>
      </c>
      <c r="K239" s="35">
        <v>150.59999999999997</v>
      </c>
      <c r="L239" s="35">
        <v>7816</v>
      </c>
      <c r="M239" s="35">
        <v>1300</v>
      </c>
      <c r="N239" s="35">
        <v>4836.9250000000002</v>
      </c>
      <c r="O239" s="35">
        <v>14</v>
      </c>
    </row>
    <row r="240" spans="1:15" x14ac:dyDescent="0.25">
      <c r="A240" s="35">
        <v>267</v>
      </c>
      <c r="B240" s="35" t="s">
        <v>233</v>
      </c>
      <c r="C240" s="36">
        <v>40355</v>
      </c>
      <c r="D240" s="35">
        <v>10527</v>
      </c>
      <c r="E240" s="35">
        <v>2357.8000000000002</v>
      </c>
      <c r="F240" s="35">
        <v>1565</v>
      </c>
      <c r="G240" s="35">
        <v>15730</v>
      </c>
      <c r="H240" s="35">
        <v>689.04</v>
      </c>
      <c r="I240" s="35">
        <v>1857.6000000000001</v>
      </c>
      <c r="J240" s="35">
        <v>0</v>
      </c>
      <c r="K240" s="35">
        <v>0</v>
      </c>
      <c r="L240" s="35">
        <v>6943</v>
      </c>
      <c r="M240" s="35">
        <v>266</v>
      </c>
      <c r="N240" s="35">
        <v>16175.102000000001</v>
      </c>
      <c r="O240" s="35">
        <v>7</v>
      </c>
    </row>
    <row r="241" spans="1:15" x14ac:dyDescent="0.25">
      <c r="A241" s="35">
        <v>268</v>
      </c>
      <c r="B241" s="35" t="s">
        <v>234</v>
      </c>
      <c r="C241" s="36">
        <v>166382</v>
      </c>
      <c r="D241" s="35">
        <v>34200</v>
      </c>
      <c r="E241" s="35">
        <v>20618</v>
      </c>
      <c r="F241" s="35">
        <v>13115</v>
      </c>
      <c r="G241" s="35">
        <v>340110</v>
      </c>
      <c r="H241" s="35">
        <v>5595.2800000000007</v>
      </c>
      <c r="I241" s="35">
        <v>11539.2</v>
      </c>
      <c r="J241" s="35">
        <v>0</v>
      </c>
      <c r="K241" s="35">
        <v>341.79999999999927</v>
      </c>
      <c r="L241" s="35">
        <v>5359</v>
      </c>
      <c r="M241" s="35">
        <v>401</v>
      </c>
      <c r="N241" s="35">
        <v>181395</v>
      </c>
      <c r="O241" s="35">
        <v>3</v>
      </c>
    </row>
    <row r="242" spans="1:15" x14ac:dyDescent="0.25">
      <c r="A242" s="35">
        <v>1695</v>
      </c>
      <c r="B242" s="35" t="s">
        <v>235</v>
      </c>
      <c r="C242" s="36">
        <v>7509</v>
      </c>
      <c r="D242" s="35">
        <v>1461</v>
      </c>
      <c r="E242" s="35">
        <v>543.19999999999993</v>
      </c>
      <c r="F242" s="35">
        <v>80</v>
      </c>
      <c r="G242" s="35">
        <v>480</v>
      </c>
      <c r="H242" s="35">
        <v>55.36</v>
      </c>
      <c r="I242" s="35">
        <v>0</v>
      </c>
      <c r="J242" s="35">
        <v>0</v>
      </c>
      <c r="K242" s="35">
        <v>0</v>
      </c>
      <c r="L242" s="35">
        <v>8583</v>
      </c>
      <c r="M242" s="35">
        <v>725</v>
      </c>
      <c r="N242" s="35">
        <v>1173.2760000000001</v>
      </c>
      <c r="O242" s="35">
        <v>13</v>
      </c>
    </row>
    <row r="243" spans="1:15" x14ac:dyDescent="0.25">
      <c r="A243" s="35">
        <v>1699</v>
      </c>
      <c r="B243" s="35" t="s">
        <v>236</v>
      </c>
      <c r="C243" s="36">
        <v>31024</v>
      </c>
      <c r="D243" s="35">
        <v>6920</v>
      </c>
      <c r="E243" s="35">
        <v>2275.5</v>
      </c>
      <c r="F243" s="35">
        <v>350</v>
      </c>
      <c r="G243" s="35">
        <v>15960</v>
      </c>
      <c r="H243" s="35">
        <v>469.26</v>
      </c>
      <c r="I243" s="35">
        <v>422.40000000000003</v>
      </c>
      <c r="J243" s="35">
        <v>0</v>
      </c>
      <c r="K243" s="35">
        <v>65.999999999999943</v>
      </c>
      <c r="L243" s="35">
        <v>20077</v>
      </c>
      <c r="M243" s="35">
        <v>456</v>
      </c>
      <c r="N243" s="35">
        <v>9934.8150000000005</v>
      </c>
      <c r="O243" s="35">
        <v>14</v>
      </c>
    </row>
    <row r="244" spans="1:15" x14ac:dyDescent="0.25">
      <c r="A244" s="35">
        <v>171</v>
      </c>
      <c r="B244" s="35" t="s">
        <v>237</v>
      </c>
      <c r="C244" s="36">
        <v>46284</v>
      </c>
      <c r="D244" s="35">
        <v>12308</v>
      </c>
      <c r="E244" s="35">
        <v>3672.8</v>
      </c>
      <c r="F244" s="35">
        <v>1620</v>
      </c>
      <c r="G244" s="35">
        <v>36450</v>
      </c>
      <c r="H244" s="35">
        <v>1904.24</v>
      </c>
      <c r="I244" s="35">
        <v>2652.8</v>
      </c>
      <c r="J244" s="35">
        <v>0</v>
      </c>
      <c r="K244" s="35">
        <v>0</v>
      </c>
      <c r="L244" s="35">
        <v>46008</v>
      </c>
      <c r="M244" s="35">
        <v>2864</v>
      </c>
      <c r="N244" s="35">
        <v>14052.696</v>
      </c>
      <c r="O244" s="35">
        <v>15</v>
      </c>
    </row>
    <row r="245" spans="1:15" x14ac:dyDescent="0.25">
      <c r="A245" s="35">
        <v>575</v>
      </c>
      <c r="B245" s="35" t="s">
        <v>238</v>
      </c>
      <c r="C245" s="36">
        <v>25671</v>
      </c>
      <c r="D245" s="35">
        <v>5362</v>
      </c>
      <c r="E245" s="35">
        <v>1839.8</v>
      </c>
      <c r="F245" s="35">
        <v>555</v>
      </c>
      <c r="G245" s="35">
        <v>8180</v>
      </c>
      <c r="H245" s="35">
        <v>723.14</v>
      </c>
      <c r="I245" s="35">
        <v>866.40000000000009</v>
      </c>
      <c r="J245" s="35">
        <v>0</v>
      </c>
      <c r="K245" s="35">
        <v>47.899999999999864</v>
      </c>
      <c r="L245" s="35">
        <v>3548</v>
      </c>
      <c r="M245" s="35">
        <v>17</v>
      </c>
      <c r="N245" s="35">
        <v>18865.973999999998</v>
      </c>
      <c r="O245" s="35">
        <v>3</v>
      </c>
    </row>
    <row r="246" spans="1:15" x14ac:dyDescent="0.25">
      <c r="A246" s="35">
        <v>576</v>
      </c>
      <c r="B246" s="35" t="s">
        <v>239</v>
      </c>
      <c r="C246" s="36">
        <v>15740</v>
      </c>
      <c r="D246" s="35">
        <v>3611</v>
      </c>
      <c r="E246" s="35">
        <v>1086.4000000000001</v>
      </c>
      <c r="F246" s="35">
        <v>230</v>
      </c>
      <c r="G246" s="35">
        <v>1730</v>
      </c>
      <c r="H246" s="35">
        <v>0</v>
      </c>
      <c r="I246" s="35">
        <v>1107.2</v>
      </c>
      <c r="J246" s="35">
        <v>0</v>
      </c>
      <c r="K246" s="35">
        <v>441.29999999999995</v>
      </c>
      <c r="L246" s="35">
        <v>2260</v>
      </c>
      <c r="M246" s="35">
        <v>82</v>
      </c>
      <c r="N246" s="35">
        <v>7167.2719999999999</v>
      </c>
      <c r="O246" s="35">
        <v>7</v>
      </c>
    </row>
    <row r="247" spans="1:15" x14ac:dyDescent="0.25">
      <c r="A247" s="35">
        <v>820</v>
      </c>
      <c r="B247" s="35" t="s">
        <v>240</v>
      </c>
      <c r="C247" s="36">
        <v>22645</v>
      </c>
      <c r="D247" s="35">
        <v>5022</v>
      </c>
      <c r="E247" s="35">
        <v>843.8</v>
      </c>
      <c r="F247" s="35">
        <v>245</v>
      </c>
      <c r="G247" s="35">
        <v>7880</v>
      </c>
      <c r="H247" s="35">
        <v>0</v>
      </c>
      <c r="I247" s="35">
        <v>552.80000000000007</v>
      </c>
      <c r="J247" s="35">
        <v>0</v>
      </c>
      <c r="K247" s="35">
        <v>0</v>
      </c>
      <c r="L247" s="35">
        <v>3370</v>
      </c>
      <c r="M247" s="35">
        <v>24</v>
      </c>
      <c r="N247" s="35">
        <v>10629.451999999999</v>
      </c>
      <c r="O247" s="35">
        <v>3</v>
      </c>
    </row>
    <row r="248" spans="1:15" x14ac:dyDescent="0.25">
      <c r="A248" s="35">
        <v>302</v>
      </c>
      <c r="B248" s="35" t="s">
        <v>241</v>
      </c>
      <c r="C248" s="36">
        <v>26628</v>
      </c>
      <c r="D248" s="35">
        <v>6975</v>
      </c>
      <c r="E248" s="35">
        <v>1561.8999999999999</v>
      </c>
      <c r="F248" s="35">
        <v>250</v>
      </c>
      <c r="G248" s="35">
        <v>17070</v>
      </c>
      <c r="H248" s="35">
        <v>2282.96</v>
      </c>
      <c r="I248" s="35">
        <v>254.4</v>
      </c>
      <c r="J248" s="35">
        <v>0</v>
      </c>
      <c r="K248" s="35">
        <v>0</v>
      </c>
      <c r="L248" s="35">
        <v>12879</v>
      </c>
      <c r="M248" s="35">
        <v>74</v>
      </c>
      <c r="N248" s="35">
        <v>8865.8790000000008</v>
      </c>
      <c r="O248" s="35">
        <v>10</v>
      </c>
    </row>
    <row r="249" spans="1:15" x14ac:dyDescent="0.25">
      <c r="A249" s="35">
        <v>951</v>
      </c>
      <c r="B249" s="35" t="s">
        <v>242</v>
      </c>
      <c r="C249" s="36">
        <v>15494</v>
      </c>
      <c r="D249" s="35">
        <v>2981</v>
      </c>
      <c r="E249" s="35">
        <v>1343.8</v>
      </c>
      <c r="F249" s="35">
        <v>175</v>
      </c>
      <c r="G249" s="35">
        <v>2070</v>
      </c>
      <c r="H249" s="35">
        <v>0</v>
      </c>
      <c r="I249" s="35">
        <v>0</v>
      </c>
      <c r="J249" s="35">
        <v>0</v>
      </c>
      <c r="K249" s="35">
        <v>0</v>
      </c>
      <c r="L249" s="35">
        <v>3310</v>
      </c>
      <c r="M249" s="35">
        <v>3</v>
      </c>
      <c r="N249" s="35">
        <v>3552.3519999999999</v>
      </c>
      <c r="O249" s="35">
        <v>6</v>
      </c>
    </row>
    <row r="250" spans="1:15" x14ac:dyDescent="0.25">
      <c r="A250" s="35">
        <v>579</v>
      </c>
      <c r="B250" s="35" t="s">
        <v>243</v>
      </c>
      <c r="C250" s="36">
        <v>23153</v>
      </c>
      <c r="D250" s="35">
        <v>5710</v>
      </c>
      <c r="E250" s="35">
        <v>918.09999999999991</v>
      </c>
      <c r="F250" s="35">
        <v>635</v>
      </c>
      <c r="G250" s="35">
        <v>5080</v>
      </c>
      <c r="H250" s="35">
        <v>1515.48</v>
      </c>
      <c r="I250" s="35">
        <v>1635.2</v>
      </c>
      <c r="J250" s="35">
        <v>0</v>
      </c>
      <c r="K250" s="35">
        <v>0</v>
      </c>
      <c r="L250" s="35">
        <v>729</v>
      </c>
      <c r="M250" s="35">
        <v>67</v>
      </c>
      <c r="N250" s="35">
        <v>18891.181</v>
      </c>
      <c r="O250" s="35">
        <v>2</v>
      </c>
    </row>
    <row r="251" spans="1:15" x14ac:dyDescent="0.25">
      <c r="A251" s="35">
        <v>823</v>
      </c>
      <c r="B251" s="35" t="s">
        <v>244</v>
      </c>
      <c r="C251" s="36">
        <v>17926</v>
      </c>
      <c r="D251" s="35">
        <v>4263</v>
      </c>
      <c r="E251" s="35">
        <v>789.8</v>
      </c>
      <c r="F251" s="35">
        <v>125</v>
      </c>
      <c r="G251" s="35">
        <v>3400</v>
      </c>
      <c r="H251" s="35">
        <v>0</v>
      </c>
      <c r="I251" s="35">
        <v>918.40000000000009</v>
      </c>
      <c r="J251" s="35">
        <v>0</v>
      </c>
      <c r="K251" s="35">
        <v>83.199999999999818</v>
      </c>
      <c r="L251" s="35">
        <v>10173</v>
      </c>
      <c r="M251" s="35">
        <v>111</v>
      </c>
      <c r="N251" s="35">
        <v>6170.8980000000001</v>
      </c>
      <c r="O251" s="35">
        <v>5</v>
      </c>
    </row>
    <row r="252" spans="1:15" x14ac:dyDescent="0.25">
      <c r="A252" s="35">
        <v>824</v>
      </c>
      <c r="B252" s="35" t="s">
        <v>245</v>
      </c>
      <c r="C252" s="36">
        <v>25770</v>
      </c>
      <c r="D252" s="35">
        <v>5804</v>
      </c>
      <c r="E252" s="35">
        <v>1699.1</v>
      </c>
      <c r="F252" s="35">
        <v>510</v>
      </c>
      <c r="G252" s="35">
        <v>9090</v>
      </c>
      <c r="H252" s="35">
        <v>642.74</v>
      </c>
      <c r="I252" s="35">
        <v>1373.6000000000001</v>
      </c>
      <c r="J252" s="35">
        <v>0</v>
      </c>
      <c r="K252" s="35">
        <v>317.79999999999995</v>
      </c>
      <c r="L252" s="35">
        <v>6385</v>
      </c>
      <c r="M252" s="35">
        <v>127</v>
      </c>
      <c r="N252" s="35">
        <v>10956.567999999999</v>
      </c>
      <c r="O252" s="35">
        <v>2</v>
      </c>
    </row>
    <row r="253" spans="1:15" x14ac:dyDescent="0.25">
      <c r="A253" s="35">
        <v>1895</v>
      </c>
      <c r="B253" s="35" t="s">
        <v>560</v>
      </c>
      <c r="C253" s="36">
        <v>38748</v>
      </c>
      <c r="D253" s="35">
        <v>7975</v>
      </c>
      <c r="E253" s="35">
        <v>5052.8</v>
      </c>
      <c r="F253" s="35">
        <v>515</v>
      </c>
      <c r="G253" s="35">
        <v>30450</v>
      </c>
      <c r="H253" s="35">
        <v>904.86000000000013</v>
      </c>
      <c r="I253" s="35">
        <v>1805.6000000000001</v>
      </c>
      <c r="J253" s="35">
        <v>0</v>
      </c>
      <c r="K253" s="35">
        <v>0</v>
      </c>
      <c r="L253" s="35">
        <v>22674</v>
      </c>
      <c r="M253" s="35">
        <v>1379</v>
      </c>
      <c r="N253" s="35">
        <v>15734.4</v>
      </c>
      <c r="O253" s="35">
        <v>21</v>
      </c>
    </row>
    <row r="254" spans="1:15" x14ac:dyDescent="0.25">
      <c r="A254" s="35">
        <v>269</v>
      </c>
      <c r="B254" s="35" t="s">
        <v>246</v>
      </c>
      <c r="C254" s="36">
        <v>22774</v>
      </c>
      <c r="D254" s="35">
        <v>5838</v>
      </c>
      <c r="E254" s="35">
        <v>1151.8</v>
      </c>
      <c r="F254" s="35">
        <v>125</v>
      </c>
      <c r="G254" s="35">
        <v>8530</v>
      </c>
      <c r="H254" s="35">
        <v>0</v>
      </c>
      <c r="I254" s="35">
        <v>284</v>
      </c>
      <c r="J254" s="35">
        <v>0</v>
      </c>
      <c r="K254" s="35">
        <v>97.599999999999966</v>
      </c>
      <c r="L254" s="35">
        <v>9767</v>
      </c>
      <c r="M254" s="35">
        <v>117</v>
      </c>
      <c r="N254" s="35">
        <v>6094.2340000000004</v>
      </c>
      <c r="O254" s="35">
        <v>9</v>
      </c>
    </row>
    <row r="255" spans="1:15" x14ac:dyDescent="0.25">
      <c r="A255" s="35">
        <v>173</v>
      </c>
      <c r="B255" s="35" t="s">
        <v>247</v>
      </c>
      <c r="C255" s="36">
        <v>32200</v>
      </c>
      <c r="D255" s="35">
        <v>7691</v>
      </c>
      <c r="E255" s="35">
        <v>2925</v>
      </c>
      <c r="F255" s="35">
        <v>1565</v>
      </c>
      <c r="G255" s="35">
        <v>30380</v>
      </c>
      <c r="H255" s="35">
        <v>762.68000000000006</v>
      </c>
      <c r="I255" s="35">
        <v>3160</v>
      </c>
      <c r="J255" s="35">
        <v>0</v>
      </c>
      <c r="K255" s="35">
        <v>0</v>
      </c>
      <c r="L255" s="35">
        <v>2155</v>
      </c>
      <c r="M255" s="35">
        <v>40</v>
      </c>
      <c r="N255" s="35">
        <v>19472.95</v>
      </c>
      <c r="O255" s="35">
        <v>2</v>
      </c>
    </row>
    <row r="256" spans="1:15" x14ac:dyDescent="0.25">
      <c r="A256" s="35">
        <v>1773</v>
      </c>
      <c r="B256" s="35" t="s">
        <v>248</v>
      </c>
      <c r="C256" s="36">
        <v>17751</v>
      </c>
      <c r="D256" s="35">
        <v>4291</v>
      </c>
      <c r="E256" s="35">
        <v>1263.0999999999999</v>
      </c>
      <c r="F256" s="35">
        <v>320</v>
      </c>
      <c r="G256" s="35">
        <v>3930</v>
      </c>
      <c r="H256" s="35">
        <v>0</v>
      </c>
      <c r="I256" s="35">
        <v>402.40000000000003</v>
      </c>
      <c r="J256" s="35">
        <v>0</v>
      </c>
      <c r="K256" s="35">
        <v>283</v>
      </c>
      <c r="L256" s="35">
        <v>11400</v>
      </c>
      <c r="M256" s="35">
        <v>437</v>
      </c>
      <c r="N256" s="35">
        <v>3092.1660000000002</v>
      </c>
      <c r="O256" s="35">
        <v>8</v>
      </c>
    </row>
    <row r="257" spans="1:15" x14ac:dyDescent="0.25">
      <c r="A257" s="35">
        <v>175</v>
      </c>
      <c r="B257" s="35" t="s">
        <v>249</v>
      </c>
      <c r="C257" s="36">
        <v>17314</v>
      </c>
      <c r="D257" s="35">
        <v>4068</v>
      </c>
      <c r="E257" s="35">
        <v>1169.0999999999999</v>
      </c>
      <c r="F257" s="35">
        <v>105</v>
      </c>
      <c r="G257" s="35">
        <v>12600</v>
      </c>
      <c r="H257" s="35">
        <v>1067.8400000000001</v>
      </c>
      <c r="I257" s="35">
        <v>811.2</v>
      </c>
      <c r="J257" s="35">
        <v>0</v>
      </c>
      <c r="K257" s="35">
        <v>236.29999999999995</v>
      </c>
      <c r="L257" s="35">
        <v>17994</v>
      </c>
      <c r="M257" s="35">
        <v>207</v>
      </c>
      <c r="N257" s="35">
        <v>3543.6329999999998</v>
      </c>
      <c r="O257" s="35">
        <v>13</v>
      </c>
    </row>
    <row r="258" spans="1:15" x14ac:dyDescent="0.25">
      <c r="A258" s="35">
        <v>881</v>
      </c>
      <c r="B258" s="38" t="s">
        <v>250</v>
      </c>
      <c r="C258" s="36">
        <v>7905</v>
      </c>
      <c r="D258" s="35">
        <v>1558</v>
      </c>
      <c r="E258" s="35">
        <v>725.2</v>
      </c>
      <c r="F258" s="35">
        <v>110</v>
      </c>
      <c r="G258" s="35">
        <v>560</v>
      </c>
      <c r="H258" s="35">
        <v>0</v>
      </c>
      <c r="I258" s="35">
        <v>0</v>
      </c>
      <c r="J258" s="35">
        <v>0</v>
      </c>
      <c r="K258" s="35">
        <v>0</v>
      </c>
      <c r="L258" s="35">
        <v>2116</v>
      </c>
      <c r="M258" s="35">
        <v>8</v>
      </c>
      <c r="N258" s="35">
        <v>1630.6559999999999</v>
      </c>
      <c r="O258" s="35">
        <v>4</v>
      </c>
    </row>
    <row r="259" spans="1:15" x14ac:dyDescent="0.25">
      <c r="A259" s="35">
        <v>1586</v>
      </c>
      <c r="B259" s="35" t="s">
        <v>251</v>
      </c>
      <c r="C259" s="36">
        <v>29873</v>
      </c>
      <c r="D259" s="35">
        <v>7306</v>
      </c>
      <c r="E259" s="35">
        <v>2342.3999999999996</v>
      </c>
      <c r="F259" s="35">
        <v>500</v>
      </c>
      <c r="G259" s="35">
        <v>19110</v>
      </c>
      <c r="H259" s="35">
        <v>739.2</v>
      </c>
      <c r="I259" s="35">
        <v>1526.4</v>
      </c>
      <c r="J259" s="35">
        <v>0</v>
      </c>
      <c r="K259" s="35">
        <v>0</v>
      </c>
      <c r="L259" s="35">
        <v>10963</v>
      </c>
      <c r="M259" s="35">
        <v>49</v>
      </c>
      <c r="N259" s="35">
        <v>9362.4159999999993</v>
      </c>
      <c r="O259" s="35">
        <v>7</v>
      </c>
    </row>
    <row r="260" spans="1:15" x14ac:dyDescent="0.25">
      <c r="A260" s="35">
        <v>826</v>
      </c>
      <c r="B260" s="35" t="s">
        <v>252</v>
      </c>
      <c r="C260" s="36">
        <v>53686</v>
      </c>
      <c r="D260" s="35">
        <v>12055</v>
      </c>
      <c r="E260" s="35">
        <v>4171</v>
      </c>
      <c r="F260" s="35">
        <v>3800</v>
      </c>
      <c r="G260" s="35">
        <v>46480</v>
      </c>
      <c r="H260" s="35">
        <v>1249.32</v>
      </c>
      <c r="I260" s="35">
        <v>1960</v>
      </c>
      <c r="J260" s="35">
        <v>0</v>
      </c>
      <c r="K260" s="35">
        <v>0</v>
      </c>
      <c r="L260" s="35">
        <v>7146</v>
      </c>
      <c r="M260" s="35">
        <v>163</v>
      </c>
      <c r="N260" s="35">
        <v>34049.519999999997</v>
      </c>
      <c r="O260" s="35">
        <v>6</v>
      </c>
    </row>
    <row r="261" spans="1:15" x14ac:dyDescent="0.25">
      <c r="A261" s="35">
        <v>85</v>
      </c>
      <c r="B261" s="35" t="s">
        <v>254</v>
      </c>
      <c r="C261" s="36">
        <v>25836</v>
      </c>
      <c r="D261" s="35">
        <v>5841</v>
      </c>
      <c r="E261" s="35">
        <v>2490.5</v>
      </c>
      <c r="F261" s="35">
        <v>165</v>
      </c>
      <c r="G261" s="35">
        <v>11220</v>
      </c>
      <c r="H261" s="35">
        <v>294.34000000000003</v>
      </c>
      <c r="I261" s="35">
        <v>1353.6000000000001</v>
      </c>
      <c r="J261" s="35">
        <v>0</v>
      </c>
      <c r="K261" s="35">
        <v>374.19999999999982</v>
      </c>
      <c r="L261" s="35">
        <v>22401</v>
      </c>
      <c r="M261" s="35">
        <v>210</v>
      </c>
      <c r="N261" s="35">
        <v>5345.99</v>
      </c>
      <c r="O261" s="35">
        <v>15</v>
      </c>
    </row>
    <row r="262" spans="1:15" x14ac:dyDescent="0.25">
      <c r="A262" s="35">
        <v>431</v>
      </c>
      <c r="B262" s="35" t="s">
        <v>255</v>
      </c>
      <c r="C262" s="36">
        <v>9141</v>
      </c>
      <c r="D262" s="35">
        <v>2162</v>
      </c>
      <c r="E262" s="35">
        <v>491.79999999999995</v>
      </c>
      <c r="F262" s="35">
        <v>270</v>
      </c>
      <c r="G262" s="35">
        <v>260</v>
      </c>
      <c r="H262" s="35">
        <v>0</v>
      </c>
      <c r="I262" s="35">
        <v>0</v>
      </c>
      <c r="J262" s="35">
        <v>0</v>
      </c>
      <c r="K262" s="35">
        <v>0</v>
      </c>
      <c r="L262" s="35">
        <v>1155</v>
      </c>
      <c r="M262" s="35">
        <v>452</v>
      </c>
      <c r="N262" s="35">
        <v>3750.0120000000002</v>
      </c>
      <c r="O262" s="35">
        <v>3</v>
      </c>
    </row>
    <row r="263" spans="1:15" x14ac:dyDescent="0.25">
      <c r="A263" s="35">
        <v>432</v>
      </c>
      <c r="B263" s="35" t="s">
        <v>256</v>
      </c>
      <c r="C263" s="36">
        <v>11379</v>
      </c>
      <c r="D263" s="35">
        <v>2839</v>
      </c>
      <c r="E263" s="35">
        <v>739.9</v>
      </c>
      <c r="F263" s="35">
        <v>115</v>
      </c>
      <c r="G263" s="35">
        <v>1970</v>
      </c>
      <c r="H263" s="35">
        <v>0</v>
      </c>
      <c r="I263" s="35">
        <v>0</v>
      </c>
      <c r="J263" s="35">
        <v>0</v>
      </c>
      <c r="K263" s="35">
        <v>0</v>
      </c>
      <c r="L263" s="35">
        <v>4152</v>
      </c>
      <c r="M263" s="35">
        <v>42</v>
      </c>
      <c r="N263" s="35">
        <v>2280.4749999999999</v>
      </c>
      <c r="O263" s="35">
        <v>8</v>
      </c>
    </row>
    <row r="264" spans="1:15" x14ac:dyDescent="0.25">
      <c r="A264" s="35">
        <v>86</v>
      </c>
      <c r="B264" s="35" t="s">
        <v>257</v>
      </c>
      <c r="C264" s="36">
        <v>29896</v>
      </c>
      <c r="D264" s="35">
        <v>7442</v>
      </c>
      <c r="E264" s="35">
        <v>2561.8000000000002</v>
      </c>
      <c r="F264" s="35">
        <v>225</v>
      </c>
      <c r="G264" s="35">
        <v>9520</v>
      </c>
      <c r="H264" s="35">
        <v>799.26</v>
      </c>
      <c r="I264" s="35">
        <v>589.6</v>
      </c>
      <c r="J264" s="35">
        <v>0</v>
      </c>
      <c r="K264" s="35">
        <v>0</v>
      </c>
      <c r="L264" s="35">
        <v>22449</v>
      </c>
      <c r="M264" s="35">
        <v>315</v>
      </c>
      <c r="N264" s="35">
        <v>4790.3580000000002</v>
      </c>
      <c r="O264" s="35">
        <v>21</v>
      </c>
    </row>
    <row r="265" spans="1:15" x14ac:dyDescent="0.25">
      <c r="A265" s="35">
        <v>828</v>
      </c>
      <c r="B265" s="35" t="s">
        <v>258</v>
      </c>
      <c r="C265" s="36">
        <v>84861</v>
      </c>
      <c r="D265" s="35">
        <v>19569</v>
      </c>
      <c r="E265" s="35">
        <v>6876.4</v>
      </c>
      <c r="F265" s="35">
        <v>5875</v>
      </c>
      <c r="G265" s="35">
        <v>98850</v>
      </c>
      <c r="H265" s="35">
        <v>2320.6799999999998</v>
      </c>
      <c r="I265" s="35">
        <v>5528.8</v>
      </c>
      <c r="J265" s="35">
        <v>0</v>
      </c>
      <c r="K265" s="35">
        <v>0</v>
      </c>
      <c r="L265" s="35">
        <v>15224</v>
      </c>
      <c r="M265" s="35">
        <v>762</v>
      </c>
      <c r="N265" s="35">
        <v>49242.336000000003</v>
      </c>
      <c r="O265" s="35">
        <v>16</v>
      </c>
    </row>
    <row r="266" spans="1:15" x14ac:dyDescent="0.25">
      <c r="A266" s="35">
        <v>584</v>
      </c>
      <c r="B266" s="35" t="s">
        <v>259</v>
      </c>
      <c r="C266" s="36">
        <v>23441</v>
      </c>
      <c r="D266" s="35">
        <v>5852</v>
      </c>
      <c r="E266" s="35">
        <v>1245.4000000000001</v>
      </c>
      <c r="F266" s="35">
        <v>375</v>
      </c>
      <c r="G266" s="35">
        <v>5570</v>
      </c>
      <c r="H266" s="35">
        <v>582.36</v>
      </c>
      <c r="I266" s="35">
        <v>2493.6000000000004</v>
      </c>
      <c r="J266" s="35">
        <v>0</v>
      </c>
      <c r="K266" s="35">
        <v>0</v>
      </c>
      <c r="L266" s="35">
        <v>1872</v>
      </c>
      <c r="M266" s="35">
        <v>89</v>
      </c>
      <c r="N266" s="35">
        <v>12956.441999999999</v>
      </c>
      <c r="O266" s="35">
        <v>2</v>
      </c>
    </row>
    <row r="267" spans="1:15" x14ac:dyDescent="0.25">
      <c r="A267" s="35">
        <v>1509</v>
      </c>
      <c r="B267" s="35" t="s">
        <v>260</v>
      </c>
      <c r="C267" s="36">
        <v>39779</v>
      </c>
      <c r="D267" s="35">
        <v>9087</v>
      </c>
      <c r="E267" s="35">
        <v>3733.6</v>
      </c>
      <c r="F267" s="35">
        <v>1885</v>
      </c>
      <c r="G267" s="35">
        <v>27430</v>
      </c>
      <c r="H267" s="35">
        <v>231.82</v>
      </c>
      <c r="I267" s="35">
        <v>1850.4</v>
      </c>
      <c r="J267" s="35">
        <v>0</v>
      </c>
      <c r="K267" s="35">
        <v>0</v>
      </c>
      <c r="L267" s="35">
        <v>13632</v>
      </c>
      <c r="M267" s="35">
        <v>163</v>
      </c>
      <c r="N267" s="35">
        <v>10969.343999999999</v>
      </c>
      <c r="O267" s="35">
        <v>10</v>
      </c>
    </row>
    <row r="268" spans="1:15" x14ac:dyDescent="0.25">
      <c r="A268" s="35">
        <v>437</v>
      </c>
      <c r="B268" s="35" t="s">
        <v>261</v>
      </c>
      <c r="C268" s="36">
        <v>13249</v>
      </c>
      <c r="D268" s="35">
        <v>3160</v>
      </c>
      <c r="E268" s="35">
        <v>846.3</v>
      </c>
      <c r="F268" s="35">
        <v>780</v>
      </c>
      <c r="G268" s="35">
        <v>320</v>
      </c>
      <c r="H268" s="35">
        <v>321.77999999999997</v>
      </c>
      <c r="I268" s="35">
        <v>0</v>
      </c>
      <c r="J268" s="35">
        <v>0</v>
      </c>
      <c r="K268" s="35">
        <v>0</v>
      </c>
      <c r="L268" s="35">
        <v>2411</v>
      </c>
      <c r="M268" s="35">
        <v>167</v>
      </c>
      <c r="N268" s="35">
        <v>7721.3230000000003</v>
      </c>
      <c r="O268" s="35">
        <v>3</v>
      </c>
    </row>
    <row r="269" spans="1:15" x14ac:dyDescent="0.25">
      <c r="A269" s="35">
        <v>644</v>
      </c>
      <c r="B269" s="35" t="s">
        <v>262</v>
      </c>
      <c r="C269" s="36">
        <v>8147</v>
      </c>
      <c r="D269" s="35">
        <v>2129</v>
      </c>
      <c r="E269" s="35">
        <v>455.59999999999997</v>
      </c>
      <c r="F269" s="35">
        <v>105</v>
      </c>
      <c r="G269" s="35">
        <v>130</v>
      </c>
      <c r="H269" s="35">
        <v>0</v>
      </c>
      <c r="I269" s="35">
        <v>0</v>
      </c>
      <c r="J269" s="35">
        <v>0</v>
      </c>
      <c r="K269" s="35">
        <v>0</v>
      </c>
      <c r="L269" s="35">
        <v>2701</v>
      </c>
      <c r="M269" s="35">
        <v>156</v>
      </c>
      <c r="N269" s="35">
        <v>1913.96</v>
      </c>
      <c r="O269" s="35">
        <v>6</v>
      </c>
    </row>
    <row r="270" spans="1:15" x14ac:dyDescent="0.25">
      <c r="A270" s="35">
        <v>589</v>
      </c>
      <c r="B270" s="35" t="s">
        <v>263</v>
      </c>
      <c r="C270" s="36">
        <v>9872</v>
      </c>
      <c r="D270" s="35">
        <v>2509</v>
      </c>
      <c r="E270" s="35">
        <v>609.59999999999991</v>
      </c>
      <c r="F270" s="35">
        <v>145</v>
      </c>
      <c r="G270" s="35">
        <v>720</v>
      </c>
      <c r="H270" s="35">
        <v>0</v>
      </c>
      <c r="I270" s="35">
        <v>0</v>
      </c>
      <c r="J270" s="35">
        <v>0</v>
      </c>
      <c r="K270" s="35">
        <v>0</v>
      </c>
      <c r="L270" s="35">
        <v>3909</v>
      </c>
      <c r="M270" s="35">
        <v>101</v>
      </c>
      <c r="N270" s="35">
        <v>3209.328</v>
      </c>
      <c r="O270" s="35">
        <v>3</v>
      </c>
    </row>
    <row r="271" spans="1:15" x14ac:dyDescent="0.25">
      <c r="A271" s="35">
        <v>1734</v>
      </c>
      <c r="B271" s="35" t="s">
        <v>264</v>
      </c>
      <c r="C271" s="36">
        <v>46531</v>
      </c>
      <c r="D271" s="35">
        <v>12151</v>
      </c>
      <c r="E271" s="35">
        <v>2553.6999999999998</v>
      </c>
      <c r="F271" s="35">
        <v>845</v>
      </c>
      <c r="G271" s="35">
        <v>14460</v>
      </c>
      <c r="H271" s="35">
        <v>588.20000000000005</v>
      </c>
      <c r="I271" s="35">
        <v>1876</v>
      </c>
      <c r="J271" s="35">
        <v>275.39999999999964</v>
      </c>
      <c r="K271" s="35">
        <v>645.49999999999977</v>
      </c>
      <c r="L271" s="35">
        <v>10920</v>
      </c>
      <c r="M271" s="35">
        <v>588</v>
      </c>
      <c r="N271" s="35">
        <v>14347.983</v>
      </c>
      <c r="O271" s="35">
        <v>12</v>
      </c>
    </row>
    <row r="272" spans="1:15" x14ac:dyDescent="0.25">
      <c r="A272" s="35">
        <v>590</v>
      </c>
      <c r="B272" s="35" t="s">
        <v>265</v>
      </c>
      <c r="C272" s="36">
        <v>32082</v>
      </c>
      <c r="D272" s="35">
        <v>7616</v>
      </c>
      <c r="E272" s="35">
        <v>2042.1999999999998</v>
      </c>
      <c r="F272" s="35">
        <v>1650</v>
      </c>
      <c r="G272" s="35">
        <v>13300</v>
      </c>
      <c r="H272" s="35">
        <v>553.05999999999995</v>
      </c>
      <c r="I272" s="35">
        <v>2828.8</v>
      </c>
      <c r="J272" s="35">
        <v>0</v>
      </c>
      <c r="K272" s="35">
        <v>102.89999999999964</v>
      </c>
      <c r="L272" s="35">
        <v>937</v>
      </c>
      <c r="M272" s="35">
        <v>142</v>
      </c>
      <c r="N272" s="35">
        <v>25629.01</v>
      </c>
      <c r="O272" s="35">
        <v>1</v>
      </c>
    </row>
    <row r="273" spans="1:15" x14ac:dyDescent="0.25">
      <c r="A273" s="35">
        <v>1894</v>
      </c>
      <c r="B273" s="35" t="s">
        <v>562</v>
      </c>
      <c r="C273" s="36">
        <v>43302</v>
      </c>
      <c r="D273" s="35">
        <v>9841</v>
      </c>
      <c r="E273" s="35">
        <v>2775.3</v>
      </c>
      <c r="F273" s="35">
        <v>925</v>
      </c>
      <c r="G273" s="35">
        <v>17790</v>
      </c>
      <c r="H273" s="35">
        <v>57.42</v>
      </c>
      <c r="I273" s="35">
        <v>1645.6000000000001</v>
      </c>
      <c r="J273" s="35">
        <v>0</v>
      </c>
      <c r="K273" s="35">
        <v>0</v>
      </c>
      <c r="L273" s="35">
        <v>15933</v>
      </c>
      <c r="M273" s="35">
        <v>203</v>
      </c>
      <c r="N273" s="35">
        <v>9727.2739999999994</v>
      </c>
      <c r="O273" s="35">
        <v>12</v>
      </c>
    </row>
    <row r="274" spans="1:15" x14ac:dyDescent="0.25">
      <c r="A274" s="35">
        <v>765</v>
      </c>
      <c r="B274" s="35" t="s">
        <v>266</v>
      </c>
      <c r="C274" s="36">
        <v>12804</v>
      </c>
      <c r="D274" s="35">
        <v>2812</v>
      </c>
      <c r="E274" s="35">
        <v>1628.6999999999998</v>
      </c>
      <c r="F274" s="35">
        <v>155</v>
      </c>
      <c r="G274" s="35">
        <v>9200</v>
      </c>
      <c r="H274" s="35">
        <v>0</v>
      </c>
      <c r="I274" s="35">
        <v>244.8</v>
      </c>
      <c r="J274" s="35">
        <v>0</v>
      </c>
      <c r="K274" s="35">
        <v>29.899999999999977</v>
      </c>
      <c r="L274" s="35">
        <v>4908</v>
      </c>
      <c r="M274" s="35">
        <v>113</v>
      </c>
      <c r="N274" s="35">
        <v>2941.212</v>
      </c>
      <c r="O274" s="35">
        <v>4</v>
      </c>
    </row>
    <row r="275" spans="1:15" x14ac:dyDescent="0.25">
      <c r="A275" s="35">
        <v>1926</v>
      </c>
      <c r="B275" s="35" t="s">
        <v>267</v>
      </c>
      <c r="C275" s="36">
        <v>50454</v>
      </c>
      <c r="D275" s="35">
        <v>14887</v>
      </c>
      <c r="E275" s="35">
        <v>1397.6</v>
      </c>
      <c r="F275" s="35">
        <v>3265</v>
      </c>
      <c r="G275" s="35">
        <v>6710</v>
      </c>
      <c r="H275" s="35">
        <v>492.26</v>
      </c>
      <c r="I275" s="35">
        <v>1035.2</v>
      </c>
      <c r="J275" s="35">
        <v>3305.0999999999985</v>
      </c>
      <c r="K275" s="35">
        <v>562.49999999999989</v>
      </c>
      <c r="L275" s="35">
        <v>3721</v>
      </c>
      <c r="M275" s="35">
        <v>140</v>
      </c>
      <c r="N275" s="35">
        <v>26683.103999999999</v>
      </c>
      <c r="O275" s="35">
        <v>5</v>
      </c>
    </row>
    <row r="276" spans="1:15" x14ac:dyDescent="0.25">
      <c r="A276" s="35">
        <v>439</v>
      </c>
      <c r="B276" s="35" t="s">
        <v>268</v>
      </c>
      <c r="C276" s="36">
        <v>79482</v>
      </c>
      <c r="D276" s="35">
        <v>18040</v>
      </c>
      <c r="E276" s="35">
        <v>6727.2999999999993</v>
      </c>
      <c r="F276" s="35">
        <v>7190</v>
      </c>
      <c r="G276" s="35">
        <v>73480</v>
      </c>
      <c r="H276" s="35">
        <v>2188.7200000000003</v>
      </c>
      <c r="I276" s="35">
        <v>3354.4</v>
      </c>
      <c r="J276" s="35">
        <v>0</v>
      </c>
      <c r="K276" s="35">
        <v>0</v>
      </c>
      <c r="L276" s="35">
        <v>2317</v>
      </c>
      <c r="M276" s="35">
        <v>139</v>
      </c>
      <c r="N276" s="35">
        <v>80863.902000000002</v>
      </c>
      <c r="O276" s="35">
        <v>1</v>
      </c>
    </row>
    <row r="277" spans="1:15" x14ac:dyDescent="0.25">
      <c r="A277" s="35">
        <v>273</v>
      </c>
      <c r="B277" s="35" t="s">
        <v>269</v>
      </c>
      <c r="C277" s="36">
        <v>23971</v>
      </c>
      <c r="D277" s="35">
        <v>6162</v>
      </c>
      <c r="E277" s="35">
        <v>1347.4</v>
      </c>
      <c r="F277" s="35">
        <v>265</v>
      </c>
      <c r="G277" s="35">
        <v>13370</v>
      </c>
      <c r="H277" s="35">
        <v>0</v>
      </c>
      <c r="I277" s="35">
        <v>402.40000000000003</v>
      </c>
      <c r="J277" s="35">
        <v>0</v>
      </c>
      <c r="K277" s="35">
        <v>70.699999999999989</v>
      </c>
      <c r="L277" s="35">
        <v>8508</v>
      </c>
      <c r="M277" s="35">
        <v>233</v>
      </c>
      <c r="N277" s="35">
        <v>8079.7640000000001</v>
      </c>
      <c r="O277" s="35">
        <v>6</v>
      </c>
    </row>
    <row r="278" spans="1:15" x14ac:dyDescent="0.25">
      <c r="A278" s="35">
        <v>177</v>
      </c>
      <c r="B278" s="35" t="s">
        <v>270</v>
      </c>
      <c r="C278" s="36">
        <v>36486</v>
      </c>
      <c r="D278" s="35">
        <v>8759</v>
      </c>
      <c r="E278" s="35">
        <v>2479.3000000000002</v>
      </c>
      <c r="F278" s="35">
        <v>470</v>
      </c>
      <c r="G278" s="35">
        <v>21890</v>
      </c>
      <c r="H278" s="35">
        <v>976.09999999999991</v>
      </c>
      <c r="I278" s="35">
        <v>2243.2000000000003</v>
      </c>
      <c r="J278" s="35">
        <v>0</v>
      </c>
      <c r="K278" s="35">
        <v>0</v>
      </c>
      <c r="L278" s="35">
        <v>17106</v>
      </c>
      <c r="M278" s="35">
        <v>123</v>
      </c>
      <c r="N278" s="35">
        <v>9973.6890000000003</v>
      </c>
      <c r="O278" s="35">
        <v>10</v>
      </c>
    </row>
    <row r="279" spans="1:15" x14ac:dyDescent="0.25">
      <c r="A279" s="35">
        <v>703</v>
      </c>
      <c r="B279" s="35" t="s">
        <v>271</v>
      </c>
      <c r="C279" s="36">
        <v>21859</v>
      </c>
      <c r="D279" s="35">
        <v>6224</v>
      </c>
      <c r="E279" s="35">
        <v>1571.4</v>
      </c>
      <c r="F279" s="35">
        <v>400</v>
      </c>
      <c r="G279" s="35">
        <v>4930</v>
      </c>
      <c r="H279" s="35">
        <v>100.98</v>
      </c>
      <c r="I279" s="35">
        <v>675.2</v>
      </c>
      <c r="J279" s="35">
        <v>0</v>
      </c>
      <c r="K279" s="35">
        <v>0</v>
      </c>
      <c r="L279" s="35">
        <v>10187</v>
      </c>
      <c r="M279" s="35">
        <v>1179</v>
      </c>
      <c r="N279" s="35">
        <v>4079.614</v>
      </c>
      <c r="O279" s="35">
        <v>11</v>
      </c>
    </row>
    <row r="280" spans="1:15" x14ac:dyDescent="0.25">
      <c r="A280" s="35">
        <v>274</v>
      </c>
      <c r="B280" s="35" t="s">
        <v>272</v>
      </c>
      <c r="C280" s="36">
        <v>31565</v>
      </c>
      <c r="D280" s="35">
        <v>6760</v>
      </c>
      <c r="E280" s="35">
        <v>2445.6</v>
      </c>
      <c r="F280" s="35">
        <v>715</v>
      </c>
      <c r="G280" s="35">
        <v>11540</v>
      </c>
      <c r="H280" s="35">
        <v>1588.1399999999999</v>
      </c>
      <c r="I280" s="35">
        <v>916.80000000000007</v>
      </c>
      <c r="J280" s="35">
        <v>0</v>
      </c>
      <c r="K280" s="35">
        <v>0</v>
      </c>
      <c r="L280" s="35">
        <v>4596</v>
      </c>
      <c r="M280" s="35">
        <v>127</v>
      </c>
      <c r="N280" s="35">
        <v>13415.664000000001</v>
      </c>
      <c r="O280" s="35">
        <v>5</v>
      </c>
    </row>
    <row r="281" spans="1:15" x14ac:dyDescent="0.25">
      <c r="A281" s="35">
        <v>339</v>
      </c>
      <c r="B281" s="35" t="s">
        <v>273</v>
      </c>
      <c r="C281" s="36">
        <v>4893</v>
      </c>
      <c r="D281" s="35">
        <v>1427</v>
      </c>
      <c r="E281" s="35">
        <v>209.79999999999998</v>
      </c>
      <c r="F281" s="35">
        <v>30</v>
      </c>
      <c r="G281" s="35">
        <v>270</v>
      </c>
      <c r="H281" s="35">
        <v>0</v>
      </c>
      <c r="I281" s="35">
        <v>0</v>
      </c>
      <c r="J281" s="35">
        <v>0</v>
      </c>
      <c r="K281" s="35">
        <v>0</v>
      </c>
      <c r="L281" s="35">
        <v>1840</v>
      </c>
      <c r="M281" s="35">
        <v>11</v>
      </c>
      <c r="N281" s="35">
        <v>699.17600000000004</v>
      </c>
      <c r="O281" s="35">
        <v>1</v>
      </c>
    </row>
    <row r="282" spans="1:15" x14ac:dyDescent="0.25">
      <c r="A282" s="35">
        <v>1667</v>
      </c>
      <c r="B282" s="35" t="s">
        <v>274</v>
      </c>
      <c r="C282" s="36">
        <v>12670</v>
      </c>
      <c r="D282" s="35">
        <v>2860</v>
      </c>
      <c r="E282" s="35">
        <v>702.6</v>
      </c>
      <c r="F282" s="35">
        <v>80</v>
      </c>
      <c r="G282" s="35">
        <v>2690</v>
      </c>
      <c r="H282" s="35">
        <v>0</v>
      </c>
      <c r="I282" s="35">
        <v>0</v>
      </c>
      <c r="J282" s="35">
        <v>0</v>
      </c>
      <c r="K282" s="35">
        <v>0</v>
      </c>
      <c r="L282" s="35">
        <v>7790</v>
      </c>
      <c r="M282" s="35">
        <v>76</v>
      </c>
      <c r="N282" s="35">
        <v>2774.1239999999998</v>
      </c>
      <c r="O282" s="35">
        <v>8</v>
      </c>
    </row>
    <row r="283" spans="1:15" x14ac:dyDescent="0.25">
      <c r="A283" s="35">
        <v>275</v>
      </c>
      <c r="B283" s="35" t="s">
        <v>275</v>
      </c>
      <c r="C283" s="36">
        <v>43679</v>
      </c>
      <c r="D283" s="35">
        <v>9074</v>
      </c>
      <c r="E283" s="35">
        <v>4733.3999999999996</v>
      </c>
      <c r="F283" s="35">
        <v>1660</v>
      </c>
      <c r="G283" s="35">
        <v>17010</v>
      </c>
      <c r="H283" s="35">
        <v>421.74</v>
      </c>
      <c r="I283" s="35">
        <v>1321.6000000000001</v>
      </c>
      <c r="J283" s="35">
        <v>0</v>
      </c>
      <c r="K283" s="35">
        <v>732.4</v>
      </c>
      <c r="L283" s="35">
        <v>8174</v>
      </c>
      <c r="M283" s="35">
        <v>261</v>
      </c>
      <c r="N283" s="35">
        <v>28404.63</v>
      </c>
      <c r="O283" s="35">
        <v>8</v>
      </c>
    </row>
    <row r="284" spans="1:15" x14ac:dyDescent="0.25">
      <c r="A284" s="35">
        <v>340</v>
      </c>
      <c r="B284" s="35" t="s">
        <v>276</v>
      </c>
      <c r="C284" s="36">
        <v>19047</v>
      </c>
      <c r="D284" s="35">
        <v>4872</v>
      </c>
      <c r="E284" s="35">
        <v>1172.3</v>
      </c>
      <c r="F284" s="35">
        <v>570</v>
      </c>
      <c r="G284" s="35">
        <v>4450</v>
      </c>
      <c r="H284" s="35">
        <v>0</v>
      </c>
      <c r="I284" s="35">
        <v>210.4</v>
      </c>
      <c r="J284" s="35">
        <v>0</v>
      </c>
      <c r="K284" s="35">
        <v>0</v>
      </c>
      <c r="L284" s="35">
        <v>4207</v>
      </c>
      <c r="M284" s="35">
        <v>169</v>
      </c>
      <c r="N284" s="35">
        <v>6720.0640000000003</v>
      </c>
      <c r="O284" s="35">
        <v>7</v>
      </c>
    </row>
    <row r="285" spans="1:15" x14ac:dyDescent="0.25">
      <c r="A285" s="35">
        <v>597</v>
      </c>
      <c r="B285" s="35" t="s">
        <v>277</v>
      </c>
      <c r="C285" s="36">
        <v>45330</v>
      </c>
      <c r="D285" s="35">
        <v>9274</v>
      </c>
      <c r="E285" s="35">
        <v>4087.6</v>
      </c>
      <c r="F285" s="35">
        <v>2280</v>
      </c>
      <c r="G285" s="35">
        <v>17700</v>
      </c>
      <c r="H285" s="35">
        <v>580.14</v>
      </c>
      <c r="I285" s="35">
        <v>2320</v>
      </c>
      <c r="J285" s="35">
        <v>0</v>
      </c>
      <c r="K285" s="35">
        <v>0</v>
      </c>
      <c r="L285" s="35">
        <v>2368</v>
      </c>
      <c r="M285" s="35">
        <v>159</v>
      </c>
      <c r="N285" s="35">
        <v>35741.807999999997</v>
      </c>
      <c r="O285" s="35">
        <v>3</v>
      </c>
    </row>
    <row r="286" spans="1:15" x14ac:dyDescent="0.25">
      <c r="A286" s="35">
        <v>196</v>
      </c>
      <c r="B286" s="35" t="s">
        <v>278</v>
      </c>
      <c r="C286" s="36">
        <v>10968</v>
      </c>
      <c r="D286" s="35">
        <v>2484</v>
      </c>
      <c r="E286" s="35">
        <v>998.8</v>
      </c>
      <c r="F286" s="35">
        <v>85</v>
      </c>
      <c r="G286" s="35">
        <v>1500</v>
      </c>
      <c r="H286" s="35">
        <v>0</v>
      </c>
      <c r="I286" s="35">
        <v>0</v>
      </c>
      <c r="J286" s="35">
        <v>0</v>
      </c>
      <c r="K286" s="35">
        <v>0</v>
      </c>
      <c r="L286" s="35">
        <v>3969</v>
      </c>
      <c r="M286" s="35">
        <v>842</v>
      </c>
      <c r="N286" s="35">
        <v>1722.6959999999999</v>
      </c>
      <c r="O286" s="35">
        <v>6</v>
      </c>
    </row>
    <row r="287" spans="1:15" x14ac:dyDescent="0.25">
      <c r="A287" s="35">
        <v>1672</v>
      </c>
      <c r="B287" s="35" t="s">
        <v>279</v>
      </c>
      <c r="C287" s="36">
        <v>18577</v>
      </c>
      <c r="D287" s="35">
        <v>4493</v>
      </c>
      <c r="E287" s="35">
        <v>965.9</v>
      </c>
      <c r="F287" s="35">
        <v>295</v>
      </c>
      <c r="G287" s="35">
        <v>910</v>
      </c>
      <c r="H287" s="35">
        <v>0</v>
      </c>
      <c r="I287" s="35">
        <v>283.2</v>
      </c>
      <c r="J287" s="35">
        <v>0</v>
      </c>
      <c r="K287" s="35">
        <v>173.6</v>
      </c>
      <c r="L287" s="35">
        <v>5658</v>
      </c>
      <c r="M287" s="35">
        <v>131</v>
      </c>
      <c r="N287" s="35">
        <v>5085.8370000000004</v>
      </c>
      <c r="O287" s="35">
        <v>8</v>
      </c>
    </row>
    <row r="288" spans="1:15" x14ac:dyDescent="0.25">
      <c r="A288" s="35">
        <v>1742</v>
      </c>
      <c r="B288" s="35" t="s">
        <v>280</v>
      </c>
      <c r="C288" s="36">
        <v>37608</v>
      </c>
      <c r="D288" s="35">
        <v>10676</v>
      </c>
      <c r="E288" s="35">
        <v>2201.5</v>
      </c>
      <c r="F288" s="35">
        <v>1175</v>
      </c>
      <c r="G288" s="35">
        <v>32710</v>
      </c>
      <c r="H288" s="35">
        <v>419.76</v>
      </c>
      <c r="I288" s="35">
        <v>3140</v>
      </c>
      <c r="J288" s="35">
        <v>0</v>
      </c>
      <c r="K288" s="35">
        <v>0</v>
      </c>
      <c r="L288" s="35">
        <v>9412</v>
      </c>
      <c r="M288" s="35">
        <v>26</v>
      </c>
      <c r="N288" s="35">
        <v>15074.91</v>
      </c>
      <c r="O288" s="35">
        <v>9</v>
      </c>
    </row>
    <row r="289" spans="1:15" x14ac:dyDescent="0.25">
      <c r="A289" s="35">
        <v>603</v>
      </c>
      <c r="B289" s="35" t="s">
        <v>281</v>
      </c>
      <c r="C289" s="36">
        <v>47372</v>
      </c>
      <c r="D289" s="35">
        <v>8621</v>
      </c>
      <c r="E289" s="35">
        <v>5338.7</v>
      </c>
      <c r="F289" s="35">
        <v>4470</v>
      </c>
      <c r="G289" s="35">
        <v>10270</v>
      </c>
      <c r="H289" s="35">
        <v>1452.74</v>
      </c>
      <c r="I289" s="35">
        <v>1768.8000000000002</v>
      </c>
      <c r="J289" s="35">
        <v>0</v>
      </c>
      <c r="K289" s="35">
        <v>0</v>
      </c>
      <c r="L289" s="35">
        <v>1403</v>
      </c>
      <c r="M289" s="35">
        <v>46</v>
      </c>
      <c r="N289" s="35">
        <v>80952.456000000006</v>
      </c>
      <c r="O289" s="35">
        <v>2</v>
      </c>
    </row>
    <row r="290" spans="1:15" x14ac:dyDescent="0.25">
      <c r="A290" s="35">
        <v>1669</v>
      </c>
      <c r="B290" s="35" t="s">
        <v>282</v>
      </c>
      <c r="C290" s="36">
        <v>20996</v>
      </c>
      <c r="D290" s="35">
        <v>4060</v>
      </c>
      <c r="E290" s="35">
        <v>1725.4</v>
      </c>
      <c r="F290" s="35">
        <v>205</v>
      </c>
      <c r="G290" s="35">
        <v>3690</v>
      </c>
      <c r="H290" s="35">
        <v>0</v>
      </c>
      <c r="I290" s="35">
        <v>0</v>
      </c>
      <c r="J290" s="35">
        <v>0</v>
      </c>
      <c r="K290" s="35">
        <v>0</v>
      </c>
      <c r="L290" s="35">
        <v>8817</v>
      </c>
      <c r="M290" s="35">
        <v>56</v>
      </c>
      <c r="N290" s="35">
        <v>3640.2359999999999</v>
      </c>
      <c r="O290" s="35">
        <v>11</v>
      </c>
    </row>
    <row r="291" spans="1:15" x14ac:dyDescent="0.25">
      <c r="A291" s="35">
        <v>957</v>
      </c>
      <c r="B291" s="35" t="s">
        <v>283</v>
      </c>
      <c r="C291" s="36">
        <v>56690</v>
      </c>
      <c r="D291" s="35">
        <v>11803</v>
      </c>
      <c r="E291" s="35">
        <v>6615.9</v>
      </c>
      <c r="F291" s="35">
        <v>5235</v>
      </c>
      <c r="G291" s="35">
        <v>77420</v>
      </c>
      <c r="H291" s="35">
        <v>1549.2199999999998</v>
      </c>
      <c r="I291" s="35">
        <v>3181.6000000000004</v>
      </c>
      <c r="J291" s="35">
        <v>0</v>
      </c>
      <c r="K291" s="35">
        <v>0</v>
      </c>
      <c r="L291" s="35">
        <v>6090</v>
      </c>
      <c r="M291" s="35">
        <v>1021</v>
      </c>
      <c r="N291" s="35">
        <v>41094.449999999997</v>
      </c>
      <c r="O291" s="35">
        <v>8</v>
      </c>
    </row>
    <row r="292" spans="1:15" x14ac:dyDescent="0.25">
      <c r="A292" s="35">
        <v>1674</v>
      </c>
      <c r="B292" s="35" t="s">
        <v>284</v>
      </c>
      <c r="C292" s="36">
        <v>77155</v>
      </c>
      <c r="D292" s="35">
        <v>17237</v>
      </c>
      <c r="E292" s="35">
        <v>7147.7999999999993</v>
      </c>
      <c r="F292" s="35">
        <v>7170</v>
      </c>
      <c r="G292" s="35">
        <v>87680</v>
      </c>
      <c r="H292" s="35">
        <v>2477.84</v>
      </c>
      <c r="I292" s="35">
        <v>3908.8</v>
      </c>
      <c r="J292" s="35">
        <v>0</v>
      </c>
      <c r="K292" s="35">
        <v>0</v>
      </c>
      <c r="L292" s="35">
        <v>10647</v>
      </c>
      <c r="M292" s="35">
        <v>69</v>
      </c>
      <c r="N292" s="35">
        <v>52934.292000000001</v>
      </c>
      <c r="O292" s="35">
        <v>9</v>
      </c>
    </row>
    <row r="293" spans="1:15" x14ac:dyDescent="0.25">
      <c r="A293" s="35">
        <v>599</v>
      </c>
      <c r="B293" s="35" t="s">
        <v>285</v>
      </c>
      <c r="C293" s="36">
        <v>616294</v>
      </c>
      <c r="D293" s="35">
        <v>136154</v>
      </c>
      <c r="E293" s="35">
        <v>85433.2</v>
      </c>
      <c r="F293" s="35">
        <v>168535</v>
      </c>
      <c r="G293" s="35">
        <v>1406210</v>
      </c>
      <c r="H293" s="35">
        <v>19999.439000000002</v>
      </c>
      <c r="I293" s="35">
        <v>25842.400000000001</v>
      </c>
      <c r="J293" s="35">
        <v>0</v>
      </c>
      <c r="K293" s="35">
        <v>0</v>
      </c>
      <c r="L293" s="35">
        <v>21539</v>
      </c>
      <c r="M293" s="35">
        <v>6967</v>
      </c>
      <c r="N293" s="35">
        <v>1225494.912</v>
      </c>
      <c r="O293" s="35">
        <v>11</v>
      </c>
    </row>
    <row r="294" spans="1:15" x14ac:dyDescent="0.25">
      <c r="A294" s="35">
        <v>277</v>
      </c>
      <c r="B294" s="35" t="s">
        <v>286</v>
      </c>
      <c r="C294" s="36">
        <v>1501</v>
      </c>
      <c r="D294" s="35">
        <v>374</v>
      </c>
      <c r="E294" s="35">
        <v>6.7999999999999972</v>
      </c>
      <c r="F294" s="35">
        <v>25</v>
      </c>
      <c r="G294" s="35">
        <v>30</v>
      </c>
      <c r="H294" s="35">
        <v>0</v>
      </c>
      <c r="I294" s="35">
        <v>752</v>
      </c>
      <c r="J294" s="35">
        <v>0</v>
      </c>
      <c r="K294" s="35">
        <v>695.8</v>
      </c>
      <c r="L294" s="35">
        <v>2790</v>
      </c>
      <c r="M294" s="35">
        <v>2</v>
      </c>
      <c r="N294" s="35">
        <v>511.28800000000001</v>
      </c>
      <c r="O294" s="35">
        <v>1</v>
      </c>
    </row>
    <row r="295" spans="1:15" x14ac:dyDescent="0.25">
      <c r="A295" s="35">
        <v>840</v>
      </c>
      <c r="B295" s="35" t="s">
        <v>287</v>
      </c>
      <c r="C295" s="36">
        <v>22268</v>
      </c>
      <c r="D295" s="35">
        <v>4189</v>
      </c>
      <c r="E295" s="35">
        <v>1666.1999999999998</v>
      </c>
      <c r="F295" s="35">
        <v>250</v>
      </c>
      <c r="G295" s="35">
        <v>9400</v>
      </c>
      <c r="H295" s="35">
        <v>0</v>
      </c>
      <c r="I295" s="35">
        <v>298.40000000000003</v>
      </c>
      <c r="J295" s="35">
        <v>0</v>
      </c>
      <c r="K295" s="35">
        <v>4.4999999999999432</v>
      </c>
      <c r="L295" s="35">
        <v>6441</v>
      </c>
      <c r="M295" s="35">
        <v>7</v>
      </c>
      <c r="N295" s="35">
        <v>6190.1620000000003</v>
      </c>
      <c r="O295" s="35">
        <v>4</v>
      </c>
    </row>
    <row r="296" spans="1:15" x14ac:dyDescent="0.25">
      <c r="A296" s="35">
        <v>441</v>
      </c>
      <c r="B296" s="35" t="s">
        <v>288</v>
      </c>
      <c r="C296" s="36">
        <v>46207</v>
      </c>
      <c r="D296" s="35">
        <v>11025</v>
      </c>
      <c r="E296" s="35">
        <v>3074.9</v>
      </c>
      <c r="F296" s="35">
        <v>570</v>
      </c>
      <c r="G296" s="35">
        <v>16360</v>
      </c>
      <c r="H296" s="35">
        <v>1423.78</v>
      </c>
      <c r="I296" s="35">
        <v>2525.6000000000004</v>
      </c>
      <c r="J296" s="35">
        <v>0</v>
      </c>
      <c r="K296" s="35">
        <v>75.899999999999636</v>
      </c>
      <c r="L296" s="35">
        <v>16777</v>
      </c>
      <c r="M296" s="35">
        <v>375</v>
      </c>
      <c r="N296" s="35">
        <v>15520.109</v>
      </c>
      <c r="O296" s="35">
        <v>25</v>
      </c>
    </row>
    <row r="297" spans="1:15" x14ac:dyDescent="0.25">
      <c r="A297" s="35">
        <v>458</v>
      </c>
      <c r="B297" s="35" t="s">
        <v>289</v>
      </c>
      <c r="C297" s="36">
        <v>5501</v>
      </c>
      <c r="D297" s="35">
        <v>1372</v>
      </c>
      <c r="E297" s="35">
        <v>229</v>
      </c>
      <c r="F297" s="35">
        <v>80</v>
      </c>
      <c r="G297" s="35">
        <v>40</v>
      </c>
      <c r="H297" s="35">
        <v>0</v>
      </c>
      <c r="I297" s="35">
        <v>0</v>
      </c>
      <c r="J297" s="35">
        <v>0</v>
      </c>
      <c r="K297" s="35">
        <v>0</v>
      </c>
      <c r="L297" s="35">
        <v>6127</v>
      </c>
      <c r="M297" s="35">
        <v>312</v>
      </c>
      <c r="N297" s="35">
        <v>309.54000000000002</v>
      </c>
      <c r="O297" s="35">
        <v>8</v>
      </c>
    </row>
    <row r="298" spans="1:15" x14ac:dyDescent="0.25">
      <c r="A298" s="35">
        <v>279</v>
      </c>
      <c r="B298" s="35" t="s">
        <v>290</v>
      </c>
      <c r="C298" s="36">
        <v>9403</v>
      </c>
      <c r="D298" s="35">
        <v>2634</v>
      </c>
      <c r="E298" s="35">
        <v>544</v>
      </c>
      <c r="F298" s="35">
        <v>105</v>
      </c>
      <c r="G298" s="35">
        <v>1390</v>
      </c>
      <c r="H298" s="35">
        <v>0</v>
      </c>
      <c r="I298" s="35">
        <v>0</v>
      </c>
      <c r="J298" s="35">
        <v>0</v>
      </c>
      <c r="K298" s="35">
        <v>0</v>
      </c>
      <c r="L298" s="35">
        <v>1379</v>
      </c>
      <c r="M298" s="35">
        <v>3</v>
      </c>
      <c r="N298" s="35">
        <v>3099.58</v>
      </c>
      <c r="O298" s="35">
        <v>1</v>
      </c>
    </row>
    <row r="299" spans="1:15" x14ac:dyDescent="0.25">
      <c r="A299" s="35">
        <v>606</v>
      </c>
      <c r="B299" s="35" t="s">
        <v>291</v>
      </c>
      <c r="C299" s="36">
        <v>76216</v>
      </c>
      <c r="D299" s="35">
        <v>17029</v>
      </c>
      <c r="E299" s="35">
        <v>9206.7000000000007</v>
      </c>
      <c r="F299" s="35">
        <v>14940</v>
      </c>
      <c r="G299" s="35">
        <v>52490</v>
      </c>
      <c r="H299" s="35">
        <v>1575.6</v>
      </c>
      <c r="I299" s="35">
        <v>2748.8</v>
      </c>
      <c r="J299" s="35">
        <v>0</v>
      </c>
      <c r="K299" s="35">
        <v>0</v>
      </c>
      <c r="L299" s="35">
        <v>1790</v>
      </c>
      <c r="M299" s="35">
        <v>196</v>
      </c>
      <c r="N299" s="35">
        <v>126411.144</v>
      </c>
      <c r="O299" s="35">
        <v>1</v>
      </c>
    </row>
    <row r="300" spans="1:15" x14ac:dyDescent="0.25">
      <c r="A300" s="35">
        <v>88</v>
      </c>
      <c r="B300" s="35" t="s">
        <v>292</v>
      </c>
      <c r="C300" s="36">
        <v>960</v>
      </c>
      <c r="D300" s="35">
        <v>191</v>
      </c>
      <c r="E300" s="35">
        <v>66.099999999999994</v>
      </c>
      <c r="F300" s="35">
        <v>0</v>
      </c>
      <c r="G300" s="35">
        <v>30</v>
      </c>
      <c r="H300" s="35">
        <v>0</v>
      </c>
      <c r="I300" s="35">
        <v>36.800000000000004</v>
      </c>
      <c r="J300" s="35">
        <v>0</v>
      </c>
      <c r="K300" s="35">
        <v>16.299999999999997</v>
      </c>
      <c r="L300" s="35">
        <v>3703</v>
      </c>
      <c r="M300" s="35">
        <v>42</v>
      </c>
      <c r="N300" s="35">
        <v>255.59399999999999</v>
      </c>
      <c r="O300" s="35">
        <v>1</v>
      </c>
    </row>
    <row r="301" spans="1:15" x14ac:dyDescent="0.25">
      <c r="A301" s="35">
        <v>844</v>
      </c>
      <c r="B301" s="35" t="s">
        <v>293</v>
      </c>
      <c r="C301" s="36">
        <v>23262</v>
      </c>
      <c r="D301" s="35">
        <v>5303</v>
      </c>
      <c r="E301" s="35">
        <v>1737.8</v>
      </c>
      <c r="F301" s="35">
        <v>305</v>
      </c>
      <c r="G301" s="35">
        <v>15020</v>
      </c>
      <c r="H301" s="35">
        <v>380.15999999999997</v>
      </c>
      <c r="I301" s="35">
        <v>1667.2</v>
      </c>
      <c r="J301" s="35">
        <v>0</v>
      </c>
      <c r="K301" s="35">
        <v>172.19999999999982</v>
      </c>
      <c r="L301" s="35">
        <v>4154</v>
      </c>
      <c r="M301" s="35">
        <v>12</v>
      </c>
      <c r="N301" s="35">
        <v>9281.7900000000009</v>
      </c>
      <c r="O301" s="35">
        <v>2</v>
      </c>
    </row>
    <row r="302" spans="1:15" x14ac:dyDescent="0.25">
      <c r="A302" s="35">
        <v>962</v>
      </c>
      <c r="B302" s="35" t="s">
        <v>294</v>
      </c>
      <c r="C302" s="36">
        <v>12950</v>
      </c>
      <c r="D302" s="35">
        <v>2616</v>
      </c>
      <c r="E302" s="35">
        <v>911.19999999999993</v>
      </c>
      <c r="F302" s="35">
        <v>130</v>
      </c>
      <c r="G302" s="35">
        <v>2070</v>
      </c>
      <c r="H302" s="35">
        <v>0</v>
      </c>
      <c r="I302" s="35">
        <v>0</v>
      </c>
      <c r="J302" s="35">
        <v>0</v>
      </c>
      <c r="K302" s="35">
        <v>0</v>
      </c>
      <c r="L302" s="35">
        <v>2405</v>
      </c>
      <c r="M302" s="35">
        <v>6</v>
      </c>
      <c r="N302" s="35">
        <v>2608.384</v>
      </c>
      <c r="O302" s="35">
        <v>3</v>
      </c>
    </row>
    <row r="303" spans="1:15" x14ac:dyDescent="0.25">
      <c r="A303" s="35">
        <v>608</v>
      </c>
      <c r="B303" s="35" t="s">
        <v>295</v>
      </c>
      <c r="C303" s="36">
        <v>11864</v>
      </c>
      <c r="D303" s="35">
        <v>2899</v>
      </c>
      <c r="E303" s="35">
        <v>963.6</v>
      </c>
      <c r="F303" s="35">
        <v>960</v>
      </c>
      <c r="G303" s="35">
        <v>1570</v>
      </c>
      <c r="H303" s="35">
        <v>0</v>
      </c>
      <c r="I303" s="35">
        <v>1932.8000000000002</v>
      </c>
      <c r="J303" s="35">
        <v>0</v>
      </c>
      <c r="K303" s="35">
        <v>450.29999999999995</v>
      </c>
      <c r="L303" s="35">
        <v>629</v>
      </c>
      <c r="M303" s="35">
        <v>63</v>
      </c>
      <c r="N303" s="35">
        <v>5727.232</v>
      </c>
      <c r="O303" s="35">
        <v>1</v>
      </c>
    </row>
    <row r="304" spans="1:15" x14ac:dyDescent="0.25">
      <c r="A304" s="35">
        <v>1676</v>
      </c>
      <c r="B304" s="35" t="s">
        <v>296</v>
      </c>
      <c r="C304" s="36">
        <v>34040</v>
      </c>
      <c r="D304" s="35">
        <v>7113</v>
      </c>
      <c r="E304" s="35">
        <v>2443.6</v>
      </c>
      <c r="F304" s="35">
        <v>260</v>
      </c>
      <c r="G304" s="35">
        <v>6130</v>
      </c>
      <c r="H304" s="35">
        <v>192.5</v>
      </c>
      <c r="I304" s="35">
        <v>884.80000000000007</v>
      </c>
      <c r="J304" s="35">
        <v>0</v>
      </c>
      <c r="K304" s="35">
        <v>0</v>
      </c>
      <c r="L304" s="35">
        <v>22996</v>
      </c>
      <c r="M304" s="35">
        <v>7236</v>
      </c>
      <c r="N304" s="35">
        <v>10345.647999999999</v>
      </c>
      <c r="O304" s="35">
        <v>23</v>
      </c>
    </row>
    <row r="305" spans="1:15" x14ac:dyDescent="0.25">
      <c r="A305" s="35">
        <v>518</v>
      </c>
      <c r="B305" s="35" t="s">
        <v>297</v>
      </c>
      <c r="C305" s="36">
        <v>505856</v>
      </c>
      <c r="D305" s="35">
        <v>116328</v>
      </c>
      <c r="E305" s="35">
        <v>57135.399999999994</v>
      </c>
      <c r="F305" s="35">
        <v>129355</v>
      </c>
      <c r="G305" s="35">
        <v>878710</v>
      </c>
      <c r="H305" s="35">
        <v>9618.42</v>
      </c>
      <c r="I305" s="35">
        <v>18305.600000000002</v>
      </c>
      <c r="J305" s="35">
        <v>0</v>
      </c>
      <c r="K305" s="35">
        <v>1795</v>
      </c>
      <c r="L305" s="35">
        <v>8159</v>
      </c>
      <c r="M305" s="35">
        <v>348</v>
      </c>
      <c r="N305" s="35">
        <v>1234859.8500000001</v>
      </c>
      <c r="O305" s="35">
        <v>3</v>
      </c>
    </row>
    <row r="306" spans="1:15" x14ac:dyDescent="0.25">
      <c r="A306" s="35">
        <v>796</v>
      </c>
      <c r="B306" s="35" t="s">
        <v>298</v>
      </c>
      <c r="C306" s="36">
        <v>142817</v>
      </c>
      <c r="D306" s="35">
        <v>31559</v>
      </c>
      <c r="E306" s="35">
        <v>13084.4</v>
      </c>
      <c r="F306" s="35">
        <v>10900</v>
      </c>
      <c r="G306" s="35">
        <v>250780</v>
      </c>
      <c r="H306" s="35">
        <v>4994.12</v>
      </c>
      <c r="I306" s="35">
        <v>7245.6</v>
      </c>
      <c r="J306" s="35">
        <v>0</v>
      </c>
      <c r="K306" s="35">
        <v>0</v>
      </c>
      <c r="L306" s="35">
        <v>8419</v>
      </c>
      <c r="M306" s="35">
        <v>760</v>
      </c>
      <c r="N306" s="35">
        <v>133525.872</v>
      </c>
      <c r="O306" s="35">
        <v>5</v>
      </c>
    </row>
    <row r="307" spans="1:15" x14ac:dyDescent="0.25">
      <c r="A307" s="35">
        <v>965</v>
      </c>
      <c r="B307" s="35" t="s">
        <v>299</v>
      </c>
      <c r="C307" s="36">
        <v>10920</v>
      </c>
      <c r="D307" s="35">
        <v>2080</v>
      </c>
      <c r="E307" s="35">
        <v>938.8</v>
      </c>
      <c r="F307" s="35">
        <v>60</v>
      </c>
      <c r="G307" s="35">
        <v>1680</v>
      </c>
      <c r="H307" s="35">
        <v>0</v>
      </c>
      <c r="I307" s="35">
        <v>0</v>
      </c>
      <c r="J307" s="35">
        <v>0</v>
      </c>
      <c r="K307" s="35">
        <v>0</v>
      </c>
      <c r="L307" s="35">
        <v>1603</v>
      </c>
      <c r="M307" s="35">
        <v>0</v>
      </c>
      <c r="N307" s="35">
        <v>3235.5439999999999</v>
      </c>
      <c r="O307" s="35">
        <v>3</v>
      </c>
    </row>
    <row r="308" spans="1:15" x14ac:dyDescent="0.25">
      <c r="A308" s="35">
        <v>1702</v>
      </c>
      <c r="B308" s="35" t="s">
        <v>300</v>
      </c>
      <c r="C308" s="36">
        <v>11760</v>
      </c>
      <c r="D308" s="35">
        <v>2838</v>
      </c>
      <c r="E308" s="35">
        <v>737.8</v>
      </c>
      <c r="F308" s="35">
        <v>70</v>
      </c>
      <c r="G308" s="35">
        <v>1350</v>
      </c>
      <c r="H308" s="35">
        <v>259.5</v>
      </c>
      <c r="I308" s="35">
        <v>1040.8</v>
      </c>
      <c r="J308" s="35">
        <v>0</v>
      </c>
      <c r="K308" s="35">
        <v>0</v>
      </c>
      <c r="L308" s="35">
        <v>9926</v>
      </c>
      <c r="M308" s="35">
        <v>50</v>
      </c>
      <c r="N308" s="35">
        <v>1229.6099999999999</v>
      </c>
      <c r="O308" s="35">
        <v>6</v>
      </c>
    </row>
    <row r="309" spans="1:15" x14ac:dyDescent="0.25">
      <c r="A309" s="35">
        <v>845</v>
      </c>
      <c r="B309" s="35" t="s">
        <v>301</v>
      </c>
      <c r="C309" s="36">
        <v>28040</v>
      </c>
      <c r="D309" s="35">
        <v>6799</v>
      </c>
      <c r="E309" s="35">
        <v>1516.1</v>
      </c>
      <c r="F309" s="35">
        <v>305</v>
      </c>
      <c r="G309" s="35">
        <v>4650</v>
      </c>
      <c r="H309" s="35">
        <v>1693.3586</v>
      </c>
      <c r="I309" s="35">
        <v>889.6</v>
      </c>
      <c r="J309" s="35">
        <v>0</v>
      </c>
      <c r="K309" s="35">
        <v>0</v>
      </c>
      <c r="L309" s="35">
        <v>5842</v>
      </c>
      <c r="M309" s="35">
        <v>91</v>
      </c>
      <c r="N309" s="35">
        <v>6629.84</v>
      </c>
      <c r="O309" s="35">
        <v>6</v>
      </c>
    </row>
    <row r="310" spans="1:15" x14ac:dyDescent="0.25">
      <c r="A310" s="35">
        <v>846</v>
      </c>
      <c r="B310" s="35" t="s">
        <v>302</v>
      </c>
      <c r="C310" s="36">
        <v>17921</v>
      </c>
      <c r="D310" s="35">
        <v>4232</v>
      </c>
      <c r="E310" s="35">
        <v>1174.8</v>
      </c>
      <c r="F310" s="35">
        <v>170</v>
      </c>
      <c r="G310" s="35">
        <v>5410</v>
      </c>
      <c r="H310" s="35">
        <v>0</v>
      </c>
      <c r="I310" s="35">
        <v>0</v>
      </c>
      <c r="J310" s="35">
        <v>0</v>
      </c>
      <c r="K310" s="35">
        <v>0</v>
      </c>
      <c r="L310" s="35">
        <v>6440</v>
      </c>
      <c r="M310" s="35">
        <v>54</v>
      </c>
      <c r="N310" s="35">
        <v>4771.4480000000003</v>
      </c>
      <c r="O310" s="35">
        <v>5</v>
      </c>
    </row>
    <row r="311" spans="1:15" x14ac:dyDescent="0.25">
      <c r="A311" s="35">
        <v>1883</v>
      </c>
      <c r="B311" s="35" t="s">
        <v>303</v>
      </c>
      <c r="C311" s="36">
        <v>94024</v>
      </c>
      <c r="D311" s="35">
        <v>18339</v>
      </c>
      <c r="E311" s="35">
        <v>10813.599999999999</v>
      </c>
      <c r="F311" s="35">
        <v>3325</v>
      </c>
      <c r="G311" s="35">
        <v>139190</v>
      </c>
      <c r="H311" s="35">
        <v>2760.12</v>
      </c>
      <c r="I311" s="35">
        <v>5490.4000000000005</v>
      </c>
      <c r="J311" s="35">
        <v>0</v>
      </c>
      <c r="K311" s="35">
        <v>0</v>
      </c>
      <c r="L311" s="35">
        <v>7899</v>
      </c>
      <c r="M311" s="35">
        <v>160</v>
      </c>
      <c r="N311" s="35">
        <v>64684.252</v>
      </c>
      <c r="O311" s="35">
        <v>5</v>
      </c>
    </row>
    <row r="312" spans="1:15" x14ac:dyDescent="0.25">
      <c r="A312" s="35">
        <v>51</v>
      </c>
      <c r="B312" s="35" t="s">
        <v>403</v>
      </c>
      <c r="C312" s="36">
        <v>27419</v>
      </c>
      <c r="D312" s="35">
        <v>6842</v>
      </c>
      <c r="E312" s="35">
        <v>2061.6999999999998</v>
      </c>
      <c r="F312" s="35">
        <v>220</v>
      </c>
      <c r="G312" s="35">
        <v>16640</v>
      </c>
      <c r="H312" s="35">
        <v>0</v>
      </c>
      <c r="I312" s="35">
        <v>614.40000000000009</v>
      </c>
      <c r="J312" s="35">
        <v>0</v>
      </c>
      <c r="K312" s="35">
        <v>28.799999999999955</v>
      </c>
      <c r="L312" s="35">
        <v>18514</v>
      </c>
      <c r="M312" s="35">
        <v>3165</v>
      </c>
      <c r="N312" s="35">
        <v>7197.4759999999997</v>
      </c>
      <c r="O312" s="35">
        <v>22</v>
      </c>
    </row>
    <row r="313" spans="1:15" x14ac:dyDescent="0.25">
      <c r="A313" s="35">
        <v>610</v>
      </c>
      <c r="B313" s="35" t="s">
        <v>304</v>
      </c>
      <c r="C313" s="36">
        <v>24389</v>
      </c>
      <c r="D313" s="35">
        <v>5911</v>
      </c>
      <c r="E313" s="35">
        <v>2028.8999999999999</v>
      </c>
      <c r="F313" s="35">
        <v>1160</v>
      </c>
      <c r="G313" s="35">
        <v>9210</v>
      </c>
      <c r="H313" s="35">
        <v>1034.3999999999999</v>
      </c>
      <c r="I313" s="35">
        <v>256.8</v>
      </c>
      <c r="J313" s="35">
        <v>0</v>
      </c>
      <c r="K313" s="35">
        <v>0</v>
      </c>
      <c r="L313" s="35">
        <v>1283</v>
      </c>
      <c r="M313" s="35">
        <v>118</v>
      </c>
      <c r="N313" s="35">
        <v>18264.102999999999</v>
      </c>
      <c r="O313" s="35">
        <v>1</v>
      </c>
    </row>
    <row r="314" spans="1:15" x14ac:dyDescent="0.25">
      <c r="A314" s="35">
        <v>40</v>
      </c>
      <c r="B314" s="35" t="s">
        <v>305</v>
      </c>
      <c r="C314" s="36">
        <v>15622</v>
      </c>
      <c r="D314" s="35">
        <v>3808</v>
      </c>
      <c r="E314" s="35">
        <v>1163.8</v>
      </c>
      <c r="F314" s="35">
        <v>150</v>
      </c>
      <c r="G314" s="35">
        <v>1080</v>
      </c>
      <c r="H314" s="35">
        <v>0</v>
      </c>
      <c r="I314" s="35">
        <v>120.80000000000001</v>
      </c>
      <c r="J314" s="35">
        <v>0</v>
      </c>
      <c r="K314" s="35">
        <v>49.8</v>
      </c>
      <c r="L314" s="35">
        <v>15057</v>
      </c>
      <c r="M314" s="35">
        <v>830</v>
      </c>
      <c r="N314" s="35">
        <v>1412.3440000000001</v>
      </c>
      <c r="O314" s="35">
        <v>13</v>
      </c>
    </row>
    <row r="315" spans="1:15" x14ac:dyDescent="0.25">
      <c r="A315" s="35">
        <v>1714</v>
      </c>
      <c r="B315" s="35" t="s">
        <v>306</v>
      </c>
      <c r="C315" s="36">
        <v>23886</v>
      </c>
      <c r="D315" s="35">
        <v>4429</v>
      </c>
      <c r="E315" s="35">
        <v>2147.3999999999996</v>
      </c>
      <c r="F315" s="35">
        <v>255</v>
      </c>
      <c r="G315" s="35">
        <v>8240</v>
      </c>
      <c r="H315" s="35">
        <v>0</v>
      </c>
      <c r="I315" s="35">
        <v>864</v>
      </c>
      <c r="J315" s="35">
        <v>0</v>
      </c>
      <c r="K315" s="35">
        <v>0</v>
      </c>
      <c r="L315" s="35">
        <v>27944</v>
      </c>
      <c r="M315" s="35">
        <v>371</v>
      </c>
      <c r="N315" s="35">
        <v>5716.2479999999996</v>
      </c>
      <c r="O315" s="35">
        <v>22</v>
      </c>
    </row>
    <row r="316" spans="1:15" x14ac:dyDescent="0.25">
      <c r="A316" s="35">
        <v>90</v>
      </c>
      <c r="B316" s="35" t="s">
        <v>307</v>
      </c>
      <c r="C316" s="36">
        <v>55454</v>
      </c>
      <c r="D316" s="35">
        <v>13406</v>
      </c>
      <c r="E316" s="35">
        <v>5794.9</v>
      </c>
      <c r="F316" s="35">
        <v>1025</v>
      </c>
      <c r="G316" s="35">
        <v>83900</v>
      </c>
      <c r="H316" s="35">
        <v>4464.6278000000002</v>
      </c>
      <c r="I316" s="35">
        <v>3656.8</v>
      </c>
      <c r="J316" s="35">
        <v>0</v>
      </c>
      <c r="K316" s="35">
        <v>0</v>
      </c>
      <c r="L316" s="35">
        <v>11773</v>
      </c>
      <c r="M316" s="35">
        <v>844</v>
      </c>
      <c r="N316" s="35">
        <v>29383.65</v>
      </c>
      <c r="O316" s="35">
        <v>10</v>
      </c>
    </row>
    <row r="317" spans="1:15" x14ac:dyDescent="0.25">
      <c r="A317" s="35">
        <v>342</v>
      </c>
      <c r="B317" s="35" t="s">
        <v>308</v>
      </c>
      <c r="C317" s="36">
        <v>45508</v>
      </c>
      <c r="D317" s="35">
        <v>10785</v>
      </c>
      <c r="E317" s="35">
        <v>3300.6</v>
      </c>
      <c r="F317" s="35">
        <v>3655</v>
      </c>
      <c r="G317" s="35">
        <v>25150</v>
      </c>
      <c r="H317" s="35">
        <v>664.31999999999994</v>
      </c>
      <c r="I317" s="35">
        <v>1239.2</v>
      </c>
      <c r="J317" s="35">
        <v>0</v>
      </c>
      <c r="K317" s="35">
        <v>93.699999999999818</v>
      </c>
      <c r="L317" s="35">
        <v>4624</v>
      </c>
      <c r="M317" s="35">
        <v>19</v>
      </c>
      <c r="N317" s="35">
        <v>28491.371999999999</v>
      </c>
      <c r="O317" s="35">
        <v>8</v>
      </c>
    </row>
    <row r="318" spans="1:15" x14ac:dyDescent="0.25">
      <c r="A318" s="35">
        <v>847</v>
      </c>
      <c r="B318" s="35" t="s">
        <v>309</v>
      </c>
      <c r="C318" s="36">
        <v>18628</v>
      </c>
      <c r="D318" s="35">
        <v>4204</v>
      </c>
      <c r="E318" s="35">
        <v>1277.5</v>
      </c>
      <c r="F318" s="35">
        <v>120</v>
      </c>
      <c r="G318" s="35">
        <v>6420</v>
      </c>
      <c r="H318" s="35">
        <v>405.9</v>
      </c>
      <c r="I318" s="35">
        <v>700</v>
      </c>
      <c r="J318" s="35">
        <v>0</v>
      </c>
      <c r="K318" s="35">
        <v>0</v>
      </c>
      <c r="L318" s="35">
        <v>8032</v>
      </c>
      <c r="M318" s="35">
        <v>118</v>
      </c>
      <c r="N318" s="35">
        <v>5075.3249999999998</v>
      </c>
      <c r="O318" s="35">
        <v>4</v>
      </c>
    </row>
    <row r="319" spans="1:15" x14ac:dyDescent="0.25">
      <c r="A319" s="35">
        <v>848</v>
      </c>
      <c r="B319" s="35" t="s">
        <v>310</v>
      </c>
      <c r="C319" s="36">
        <v>16138</v>
      </c>
      <c r="D319" s="35">
        <v>3979</v>
      </c>
      <c r="E319" s="35">
        <v>593.79999999999995</v>
      </c>
      <c r="F319" s="35">
        <v>240</v>
      </c>
      <c r="G319" s="35">
        <v>4700</v>
      </c>
      <c r="H319" s="35">
        <v>536.29999999999995</v>
      </c>
      <c r="I319" s="35">
        <v>0</v>
      </c>
      <c r="J319" s="35">
        <v>0</v>
      </c>
      <c r="K319" s="35">
        <v>0</v>
      </c>
      <c r="L319" s="35">
        <v>2595</v>
      </c>
      <c r="M319" s="35">
        <v>56</v>
      </c>
      <c r="N319" s="35">
        <v>4253.7820000000002</v>
      </c>
      <c r="O319" s="35">
        <v>2</v>
      </c>
    </row>
    <row r="320" spans="1:15" x14ac:dyDescent="0.25">
      <c r="A320" s="35">
        <v>612</v>
      </c>
      <c r="B320" s="35" t="s">
        <v>311</v>
      </c>
      <c r="C320" s="36">
        <v>72375</v>
      </c>
      <c r="D320" s="35">
        <v>15852</v>
      </c>
      <c r="E320" s="35">
        <v>6154.7</v>
      </c>
      <c r="F320" s="35">
        <v>6890</v>
      </c>
      <c r="G320" s="35">
        <v>69750</v>
      </c>
      <c r="H320" s="35">
        <v>1499.8400000000001</v>
      </c>
      <c r="I320" s="35">
        <v>4185.6000000000004</v>
      </c>
      <c r="J320" s="35">
        <v>0</v>
      </c>
      <c r="K320" s="35">
        <v>0</v>
      </c>
      <c r="L320" s="35">
        <v>2608</v>
      </c>
      <c r="M320" s="35">
        <v>418</v>
      </c>
      <c r="N320" s="35">
        <v>74204.865000000005</v>
      </c>
      <c r="O320" s="35">
        <v>1</v>
      </c>
    </row>
    <row r="321" spans="1:15" x14ac:dyDescent="0.25">
      <c r="A321" s="35">
        <v>37</v>
      </c>
      <c r="B321" s="35" t="s">
        <v>312</v>
      </c>
      <c r="C321" s="36">
        <v>32885</v>
      </c>
      <c r="D321" s="35">
        <v>7219</v>
      </c>
      <c r="E321" s="35">
        <v>4252.6000000000004</v>
      </c>
      <c r="F321" s="35">
        <v>265</v>
      </c>
      <c r="G321" s="35">
        <v>32500</v>
      </c>
      <c r="H321" s="35">
        <v>1228.48</v>
      </c>
      <c r="I321" s="35">
        <v>1291.2</v>
      </c>
      <c r="J321" s="35">
        <v>0</v>
      </c>
      <c r="K321" s="35">
        <v>0</v>
      </c>
      <c r="L321" s="35">
        <v>11763</v>
      </c>
      <c r="M321" s="35">
        <v>232</v>
      </c>
      <c r="N321" s="35">
        <v>11676.994000000001</v>
      </c>
      <c r="O321" s="35">
        <v>13</v>
      </c>
    </row>
    <row r="322" spans="1:15" x14ac:dyDescent="0.25">
      <c r="A322" s="35">
        <v>180</v>
      </c>
      <c r="B322" s="35" t="s">
        <v>313</v>
      </c>
      <c r="C322" s="36">
        <v>16275</v>
      </c>
      <c r="D322" s="35">
        <v>5220</v>
      </c>
      <c r="E322" s="35">
        <v>593</v>
      </c>
      <c r="F322" s="35">
        <v>60</v>
      </c>
      <c r="G322" s="35">
        <v>9750</v>
      </c>
      <c r="H322" s="35">
        <v>0</v>
      </c>
      <c r="I322" s="35">
        <v>351.20000000000005</v>
      </c>
      <c r="J322" s="35">
        <v>0</v>
      </c>
      <c r="K322" s="35">
        <v>22.099999999999966</v>
      </c>
      <c r="L322" s="35">
        <v>13420</v>
      </c>
      <c r="M322" s="35">
        <v>149</v>
      </c>
      <c r="N322" s="35">
        <v>1925.36</v>
      </c>
      <c r="O322" s="35">
        <v>6</v>
      </c>
    </row>
    <row r="323" spans="1:15" x14ac:dyDescent="0.25">
      <c r="A323" s="35">
        <v>532</v>
      </c>
      <c r="B323" s="35" t="s">
        <v>314</v>
      </c>
      <c r="C323" s="36">
        <v>21430</v>
      </c>
      <c r="D323" s="35">
        <v>5252</v>
      </c>
      <c r="E323" s="35">
        <v>1485.3</v>
      </c>
      <c r="F323" s="35">
        <v>465</v>
      </c>
      <c r="G323" s="35">
        <v>14540</v>
      </c>
      <c r="H323" s="35">
        <v>831.6</v>
      </c>
      <c r="I323" s="35">
        <v>1737.6000000000001</v>
      </c>
      <c r="J323" s="35">
        <v>0</v>
      </c>
      <c r="K323" s="35">
        <v>0</v>
      </c>
      <c r="L323" s="35">
        <v>1453</v>
      </c>
      <c r="M323" s="35">
        <v>104</v>
      </c>
      <c r="N323" s="35">
        <v>9741.5550000000003</v>
      </c>
      <c r="O323" s="35">
        <v>1</v>
      </c>
    </row>
    <row r="324" spans="1:15" x14ac:dyDescent="0.25">
      <c r="A324" s="35">
        <v>851</v>
      </c>
      <c r="B324" s="35" t="s">
        <v>315</v>
      </c>
      <c r="C324" s="36">
        <v>23400</v>
      </c>
      <c r="D324" s="35">
        <v>4991</v>
      </c>
      <c r="E324" s="35">
        <v>1808.7</v>
      </c>
      <c r="F324" s="35">
        <v>360</v>
      </c>
      <c r="G324" s="35">
        <v>4780</v>
      </c>
      <c r="H324" s="35">
        <v>0</v>
      </c>
      <c r="I324" s="35">
        <v>350.40000000000003</v>
      </c>
      <c r="J324" s="35">
        <v>0</v>
      </c>
      <c r="K324" s="35">
        <v>0</v>
      </c>
      <c r="L324" s="35">
        <v>14649</v>
      </c>
      <c r="M324" s="35">
        <v>1266</v>
      </c>
      <c r="N324" s="35">
        <v>6431.4780000000001</v>
      </c>
      <c r="O324" s="35">
        <v>8</v>
      </c>
    </row>
    <row r="325" spans="1:15" x14ac:dyDescent="0.25">
      <c r="A325" s="35">
        <v>1708</v>
      </c>
      <c r="B325" s="35" t="s">
        <v>316</v>
      </c>
      <c r="C325" s="36">
        <v>43437</v>
      </c>
      <c r="D325" s="35">
        <v>10202</v>
      </c>
      <c r="E325" s="35">
        <v>3683.2</v>
      </c>
      <c r="F325" s="35">
        <v>655</v>
      </c>
      <c r="G325" s="35">
        <v>29950</v>
      </c>
      <c r="H325" s="35">
        <v>1094.42</v>
      </c>
      <c r="I325" s="35">
        <v>1581.6000000000001</v>
      </c>
      <c r="J325" s="35">
        <v>0</v>
      </c>
      <c r="K325" s="35">
        <v>21.199999999999818</v>
      </c>
      <c r="L325" s="35">
        <v>28989</v>
      </c>
      <c r="M325" s="35">
        <v>3170</v>
      </c>
      <c r="N325" s="35">
        <v>12814.647999999999</v>
      </c>
      <c r="O325" s="35">
        <v>29</v>
      </c>
    </row>
    <row r="326" spans="1:15" x14ac:dyDescent="0.25">
      <c r="A326" s="35">
        <v>971</v>
      </c>
      <c r="B326" s="35" t="s">
        <v>317</v>
      </c>
      <c r="C326" s="36">
        <v>25431</v>
      </c>
      <c r="D326" s="35">
        <v>4923</v>
      </c>
      <c r="E326" s="35">
        <v>2175.3999999999996</v>
      </c>
      <c r="F326" s="35">
        <v>335</v>
      </c>
      <c r="G326" s="35">
        <v>15100</v>
      </c>
      <c r="H326" s="35">
        <v>0</v>
      </c>
      <c r="I326" s="35">
        <v>1070.4000000000001</v>
      </c>
      <c r="J326" s="35">
        <v>0</v>
      </c>
      <c r="K326" s="35">
        <v>328.19999999999993</v>
      </c>
      <c r="L326" s="35">
        <v>2109</v>
      </c>
      <c r="M326" s="35">
        <v>171</v>
      </c>
      <c r="N326" s="35">
        <v>9596.3040000000001</v>
      </c>
      <c r="O326" s="35">
        <v>3</v>
      </c>
    </row>
    <row r="327" spans="1:15" x14ac:dyDescent="0.25">
      <c r="A327" s="35">
        <v>1904</v>
      </c>
      <c r="B327" s="35" t="s">
        <v>615</v>
      </c>
      <c r="C327" s="36">
        <v>63491</v>
      </c>
      <c r="D327" s="35">
        <v>15110</v>
      </c>
      <c r="E327" s="35">
        <v>3646.2</v>
      </c>
      <c r="F327" s="35">
        <v>3095</v>
      </c>
      <c r="G327" s="35">
        <v>17100</v>
      </c>
      <c r="H327" s="35">
        <v>271.26</v>
      </c>
      <c r="I327" s="35">
        <v>3244.8</v>
      </c>
      <c r="J327" s="35">
        <v>0</v>
      </c>
      <c r="K327" s="35">
        <v>175.19999999999982</v>
      </c>
      <c r="L327" s="35">
        <v>9629</v>
      </c>
      <c r="M327" s="35">
        <v>1053</v>
      </c>
      <c r="N327" s="35">
        <v>32305.567999999999</v>
      </c>
      <c r="O327" s="35">
        <v>20</v>
      </c>
    </row>
    <row r="328" spans="1:15" x14ac:dyDescent="0.25">
      <c r="A328" s="35">
        <v>617</v>
      </c>
      <c r="B328" s="38" t="s">
        <v>318</v>
      </c>
      <c r="C328" s="36">
        <v>8777</v>
      </c>
      <c r="D328" s="35">
        <v>1894</v>
      </c>
      <c r="E328" s="35">
        <v>602.29999999999995</v>
      </c>
      <c r="F328" s="35">
        <v>125</v>
      </c>
      <c r="G328" s="35">
        <v>530</v>
      </c>
      <c r="H328" s="35">
        <v>0</v>
      </c>
      <c r="I328" s="35">
        <v>0</v>
      </c>
      <c r="J328" s="35">
        <v>0</v>
      </c>
      <c r="K328" s="35">
        <v>0</v>
      </c>
      <c r="L328" s="35">
        <v>5027</v>
      </c>
      <c r="M328" s="35">
        <v>743</v>
      </c>
      <c r="N328" s="35">
        <v>2346.4299999999998</v>
      </c>
      <c r="O328" s="35">
        <v>5</v>
      </c>
    </row>
    <row r="329" spans="1:15" x14ac:dyDescent="0.25">
      <c r="A329" s="35">
        <v>1900</v>
      </c>
      <c r="B329" s="35" t="s">
        <v>614</v>
      </c>
      <c r="C329" s="36">
        <v>82639</v>
      </c>
      <c r="D329" s="35">
        <v>20232</v>
      </c>
      <c r="E329" s="35">
        <v>8034.7999999999993</v>
      </c>
      <c r="F329" s="35">
        <v>985</v>
      </c>
      <c r="G329" s="35">
        <v>74120</v>
      </c>
      <c r="H329" s="35">
        <v>1989.92</v>
      </c>
      <c r="I329" s="35">
        <v>4534.4000000000005</v>
      </c>
      <c r="J329" s="35">
        <v>0</v>
      </c>
      <c r="K329" s="35">
        <v>0</v>
      </c>
      <c r="L329" s="35">
        <v>43122</v>
      </c>
      <c r="M329" s="35">
        <v>4972</v>
      </c>
      <c r="N329" s="35">
        <v>32954.408000000003</v>
      </c>
      <c r="O329" s="35">
        <v>50</v>
      </c>
    </row>
    <row r="330" spans="1:15" x14ac:dyDescent="0.25">
      <c r="A330" s="35">
        <v>9</v>
      </c>
      <c r="B330" s="35" t="s">
        <v>319</v>
      </c>
      <c r="C330" s="36">
        <v>7500</v>
      </c>
      <c r="D330" s="35">
        <v>2002</v>
      </c>
      <c r="E330" s="35">
        <v>509.29999999999995</v>
      </c>
      <c r="F330" s="35">
        <v>90</v>
      </c>
      <c r="G330" s="35">
        <v>560</v>
      </c>
      <c r="H330" s="35">
        <v>0</v>
      </c>
      <c r="I330" s="35">
        <v>0</v>
      </c>
      <c r="J330" s="35">
        <v>0</v>
      </c>
      <c r="K330" s="35">
        <v>0</v>
      </c>
      <c r="L330" s="35">
        <v>4531</v>
      </c>
      <c r="M330" s="35">
        <v>42</v>
      </c>
      <c r="N330" s="35">
        <v>1056.3800000000001</v>
      </c>
      <c r="O330" s="35">
        <v>8</v>
      </c>
    </row>
    <row r="331" spans="1:15" x14ac:dyDescent="0.25">
      <c r="A331" s="35">
        <v>715</v>
      </c>
      <c r="B331" s="35" t="s">
        <v>320</v>
      </c>
      <c r="C331" s="36">
        <v>54729</v>
      </c>
      <c r="D331" s="35">
        <v>11479</v>
      </c>
      <c r="E331" s="35">
        <v>5516.7</v>
      </c>
      <c r="F331" s="35">
        <v>2465</v>
      </c>
      <c r="G331" s="35">
        <v>51390</v>
      </c>
      <c r="H331" s="35">
        <v>922.61999999999989</v>
      </c>
      <c r="I331" s="35">
        <v>2058.4</v>
      </c>
      <c r="J331" s="35">
        <v>0</v>
      </c>
      <c r="K331" s="35">
        <v>0</v>
      </c>
      <c r="L331" s="35">
        <v>25052</v>
      </c>
      <c r="M331" s="35">
        <v>1230</v>
      </c>
      <c r="N331" s="35">
        <v>21260.575000000001</v>
      </c>
      <c r="O331" s="35">
        <v>23</v>
      </c>
    </row>
    <row r="332" spans="1:15" x14ac:dyDescent="0.25">
      <c r="A332" s="35">
        <v>93</v>
      </c>
      <c r="B332" s="35" t="s">
        <v>321</v>
      </c>
      <c r="C332" s="36">
        <v>4795</v>
      </c>
      <c r="D332" s="35">
        <v>1022</v>
      </c>
      <c r="E332" s="35">
        <v>282.39999999999998</v>
      </c>
      <c r="F332" s="35">
        <v>30</v>
      </c>
      <c r="G332" s="35">
        <v>1570</v>
      </c>
      <c r="H332" s="35">
        <v>0</v>
      </c>
      <c r="I332" s="35">
        <v>122.4</v>
      </c>
      <c r="J332" s="35">
        <v>0</v>
      </c>
      <c r="K332" s="35">
        <v>0</v>
      </c>
      <c r="L332" s="35">
        <v>8339</v>
      </c>
      <c r="M332" s="35">
        <v>163</v>
      </c>
      <c r="N332" s="35">
        <v>716.05600000000004</v>
      </c>
      <c r="O332" s="35">
        <v>12</v>
      </c>
    </row>
    <row r="333" spans="1:15" x14ac:dyDescent="0.25">
      <c r="A333" s="35">
        <v>448</v>
      </c>
      <c r="B333" s="35" t="s">
        <v>322</v>
      </c>
      <c r="C333" s="36">
        <v>13662</v>
      </c>
      <c r="D333" s="35">
        <v>3038</v>
      </c>
      <c r="E333" s="35">
        <v>899.8</v>
      </c>
      <c r="F333" s="35">
        <v>110</v>
      </c>
      <c r="G333" s="35">
        <v>6720</v>
      </c>
      <c r="H333" s="35">
        <v>37.619999999999997</v>
      </c>
      <c r="I333" s="35">
        <v>764.80000000000007</v>
      </c>
      <c r="J333" s="35">
        <v>0</v>
      </c>
      <c r="K333" s="35">
        <v>27.599999999999909</v>
      </c>
      <c r="L333" s="35">
        <v>16216</v>
      </c>
      <c r="M333" s="35">
        <v>266</v>
      </c>
      <c r="N333" s="35">
        <v>4079.5920000000001</v>
      </c>
      <c r="O333" s="35">
        <v>23</v>
      </c>
    </row>
    <row r="334" spans="1:15" x14ac:dyDescent="0.25">
      <c r="A334" s="35">
        <v>1525</v>
      </c>
      <c r="B334" s="35" t="s">
        <v>323</v>
      </c>
      <c r="C334" s="36">
        <v>35800</v>
      </c>
      <c r="D334" s="35">
        <v>9145</v>
      </c>
      <c r="E334" s="35">
        <v>1949.1</v>
      </c>
      <c r="F334" s="35">
        <v>860</v>
      </c>
      <c r="G334" s="35">
        <v>12850</v>
      </c>
      <c r="H334" s="35">
        <v>370.21999999999997</v>
      </c>
      <c r="I334" s="35">
        <v>1585.6000000000001</v>
      </c>
      <c r="J334" s="35">
        <v>0</v>
      </c>
      <c r="K334" s="35">
        <v>109.79999999999995</v>
      </c>
      <c r="L334" s="35">
        <v>2846</v>
      </c>
      <c r="M334" s="35">
        <v>503</v>
      </c>
      <c r="N334" s="35">
        <v>20166.828000000001</v>
      </c>
      <c r="O334" s="35">
        <v>8</v>
      </c>
    </row>
    <row r="335" spans="1:15" x14ac:dyDescent="0.25">
      <c r="A335" s="35">
        <v>716</v>
      </c>
      <c r="B335" s="35" t="s">
        <v>324</v>
      </c>
      <c r="C335" s="36">
        <v>25514</v>
      </c>
      <c r="D335" s="35">
        <v>6845</v>
      </c>
      <c r="E335" s="35">
        <v>1906.3</v>
      </c>
      <c r="F335" s="35">
        <v>390</v>
      </c>
      <c r="G335" s="35">
        <v>2730</v>
      </c>
      <c r="H335" s="35">
        <v>77.22</v>
      </c>
      <c r="I335" s="35">
        <v>465.6</v>
      </c>
      <c r="J335" s="35">
        <v>0</v>
      </c>
      <c r="K335" s="35">
        <v>0</v>
      </c>
      <c r="L335" s="35">
        <v>14698</v>
      </c>
      <c r="M335" s="35">
        <v>1536</v>
      </c>
      <c r="N335" s="35">
        <v>4584.0510000000004</v>
      </c>
      <c r="O335" s="35">
        <v>10</v>
      </c>
    </row>
    <row r="336" spans="1:15" x14ac:dyDescent="0.25">
      <c r="A336" s="35">
        <v>281</v>
      </c>
      <c r="B336" s="35" t="s">
        <v>325</v>
      </c>
      <c r="C336" s="36">
        <v>41751</v>
      </c>
      <c r="D336" s="35">
        <v>10418</v>
      </c>
      <c r="E336" s="35">
        <v>3451.1</v>
      </c>
      <c r="F336" s="35">
        <v>5015</v>
      </c>
      <c r="G336" s="35">
        <v>43130</v>
      </c>
      <c r="H336" s="35">
        <v>2333.64</v>
      </c>
      <c r="I336" s="35">
        <v>2124</v>
      </c>
      <c r="J336" s="35">
        <v>0</v>
      </c>
      <c r="K336" s="35">
        <v>0</v>
      </c>
      <c r="L336" s="35">
        <v>3222</v>
      </c>
      <c r="M336" s="35">
        <v>259</v>
      </c>
      <c r="N336" s="35">
        <v>23481.03</v>
      </c>
      <c r="O336" s="35">
        <v>3</v>
      </c>
    </row>
    <row r="337" spans="1:15" x14ac:dyDescent="0.25">
      <c r="A337" s="35">
        <v>855</v>
      </c>
      <c r="B337" s="35" t="s">
        <v>326</v>
      </c>
      <c r="C337" s="36">
        <v>208527</v>
      </c>
      <c r="D337" s="35">
        <v>46272</v>
      </c>
      <c r="E337" s="35">
        <v>22651.4</v>
      </c>
      <c r="F337" s="35">
        <v>22325</v>
      </c>
      <c r="G337" s="35">
        <v>362070</v>
      </c>
      <c r="H337" s="35">
        <v>5365.02</v>
      </c>
      <c r="I337" s="35">
        <v>9003.2000000000007</v>
      </c>
      <c r="J337" s="35">
        <v>0</v>
      </c>
      <c r="K337" s="35">
        <v>0</v>
      </c>
      <c r="L337" s="35">
        <v>11718</v>
      </c>
      <c r="M337" s="35">
        <v>200</v>
      </c>
      <c r="N337" s="35">
        <v>253583.66200000001</v>
      </c>
      <c r="O337" s="35">
        <v>4</v>
      </c>
    </row>
    <row r="338" spans="1:15" x14ac:dyDescent="0.25">
      <c r="A338" s="35">
        <v>183</v>
      </c>
      <c r="B338" s="35" t="s">
        <v>327</v>
      </c>
      <c r="C338" s="36">
        <v>21172</v>
      </c>
      <c r="D338" s="35">
        <v>5719</v>
      </c>
      <c r="E338" s="35">
        <v>1183.1999999999998</v>
      </c>
      <c r="F338" s="35">
        <v>50</v>
      </c>
      <c r="G338" s="35">
        <v>3510</v>
      </c>
      <c r="H338" s="35">
        <v>0</v>
      </c>
      <c r="I338" s="35">
        <v>605.6</v>
      </c>
      <c r="J338" s="35">
        <v>0</v>
      </c>
      <c r="K338" s="35">
        <v>130</v>
      </c>
      <c r="L338" s="35">
        <v>14702</v>
      </c>
      <c r="M338" s="35">
        <v>42</v>
      </c>
      <c r="N338" s="35">
        <v>2079.6480000000001</v>
      </c>
      <c r="O338" s="35">
        <v>10</v>
      </c>
    </row>
    <row r="339" spans="1:15" x14ac:dyDescent="0.25">
      <c r="A339" s="35">
        <v>1700</v>
      </c>
      <c r="B339" s="35" t="s">
        <v>328</v>
      </c>
      <c r="C339" s="36">
        <v>33971</v>
      </c>
      <c r="D339" s="35">
        <v>8959</v>
      </c>
      <c r="E339" s="35">
        <v>2472.8999999999996</v>
      </c>
      <c r="F339" s="35">
        <v>165</v>
      </c>
      <c r="G339" s="35">
        <v>15000</v>
      </c>
      <c r="H339" s="35">
        <v>239.57999999999998</v>
      </c>
      <c r="I339" s="35">
        <v>805.6</v>
      </c>
      <c r="J339" s="35">
        <v>0</v>
      </c>
      <c r="K339" s="35">
        <v>0</v>
      </c>
      <c r="L339" s="35">
        <v>10627</v>
      </c>
      <c r="M339" s="35">
        <v>187</v>
      </c>
      <c r="N339" s="35">
        <v>7530.2889999999998</v>
      </c>
      <c r="O339" s="35">
        <v>9</v>
      </c>
    </row>
    <row r="340" spans="1:15" x14ac:dyDescent="0.25">
      <c r="A340" s="35">
        <v>1730</v>
      </c>
      <c r="B340" s="35" t="s">
        <v>329</v>
      </c>
      <c r="C340" s="36">
        <v>32456</v>
      </c>
      <c r="D340" s="35">
        <v>7662</v>
      </c>
      <c r="E340" s="35">
        <v>2010.6999999999998</v>
      </c>
      <c r="F340" s="35">
        <v>285</v>
      </c>
      <c r="G340" s="35">
        <v>10310</v>
      </c>
      <c r="H340" s="35">
        <v>108.85159999999999</v>
      </c>
      <c r="I340" s="35">
        <v>321.60000000000002</v>
      </c>
      <c r="J340" s="35">
        <v>0</v>
      </c>
      <c r="K340" s="35">
        <v>0</v>
      </c>
      <c r="L340" s="35">
        <v>14340</v>
      </c>
      <c r="M340" s="35">
        <v>430</v>
      </c>
      <c r="N340" s="35">
        <v>7052.9129999999996</v>
      </c>
      <c r="O340" s="35">
        <v>18</v>
      </c>
    </row>
    <row r="341" spans="1:15" x14ac:dyDescent="0.25">
      <c r="A341" s="35">
        <v>737</v>
      </c>
      <c r="B341" s="35" t="s">
        <v>330</v>
      </c>
      <c r="C341" s="36">
        <v>31979</v>
      </c>
      <c r="D341" s="35">
        <v>7743</v>
      </c>
      <c r="E341" s="35">
        <v>2609</v>
      </c>
      <c r="F341" s="35">
        <v>210</v>
      </c>
      <c r="G341" s="35">
        <v>10850</v>
      </c>
      <c r="H341" s="35">
        <v>0</v>
      </c>
      <c r="I341" s="35">
        <v>920</v>
      </c>
      <c r="J341" s="35">
        <v>0</v>
      </c>
      <c r="K341" s="35">
        <v>463.59999999999991</v>
      </c>
      <c r="L341" s="35">
        <v>14930</v>
      </c>
      <c r="M341" s="35">
        <v>1210</v>
      </c>
      <c r="N341" s="35">
        <v>6134.07</v>
      </c>
      <c r="O341" s="35">
        <v>23</v>
      </c>
    </row>
    <row r="342" spans="1:15" x14ac:dyDescent="0.25">
      <c r="A342" s="35">
        <v>282</v>
      </c>
      <c r="B342" s="35" t="s">
        <v>331</v>
      </c>
      <c r="C342" s="36">
        <v>9504</v>
      </c>
      <c r="D342" s="35">
        <v>2039</v>
      </c>
      <c r="E342" s="35">
        <v>789.7</v>
      </c>
      <c r="F342" s="35">
        <v>125</v>
      </c>
      <c r="G342" s="35">
        <v>410</v>
      </c>
      <c r="H342" s="35">
        <v>1512.02</v>
      </c>
      <c r="I342" s="35">
        <v>448</v>
      </c>
      <c r="J342" s="35">
        <v>0</v>
      </c>
      <c r="K342" s="35">
        <v>0</v>
      </c>
      <c r="L342" s="35">
        <v>3381</v>
      </c>
      <c r="M342" s="35">
        <v>508</v>
      </c>
      <c r="N342" s="35">
        <v>1660.1590000000001</v>
      </c>
      <c r="O342" s="35">
        <v>7</v>
      </c>
    </row>
    <row r="343" spans="1:15" x14ac:dyDescent="0.25">
      <c r="A343" s="35">
        <v>856</v>
      </c>
      <c r="B343" s="35" t="s">
        <v>332</v>
      </c>
      <c r="C343" s="36">
        <v>40948</v>
      </c>
      <c r="D343" s="35">
        <v>9583</v>
      </c>
      <c r="E343" s="35">
        <v>3078.8</v>
      </c>
      <c r="F343" s="35">
        <v>2090</v>
      </c>
      <c r="G343" s="35">
        <v>43450</v>
      </c>
      <c r="H343" s="35">
        <v>580.26</v>
      </c>
      <c r="I343" s="35">
        <v>2452.8000000000002</v>
      </c>
      <c r="J343" s="35">
        <v>0</v>
      </c>
      <c r="K343" s="35">
        <v>329.19999999999982</v>
      </c>
      <c r="L343" s="35">
        <v>6706</v>
      </c>
      <c r="M343" s="35">
        <v>47</v>
      </c>
      <c r="N343" s="35">
        <v>23311.360000000001</v>
      </c>
      <c r="O343" s="35">
        <v>4</v>
      </c>
    </row>
    <row r="344" spans="1:15" x14ac:dyDescent="0.25">
      <c r="A344" s="35">
        <v>450</v>
      </c>
      <c r="B344" s="35" t="s">
        <v>333</v>
      </c>
      <c r="C344" s="36">
        <v>13061</v>
      </c>
      <c r="D344" s="35">
        <v>3381</v>
      </c>
      <c r="E344" s="35">
        <v>609.9</v>
      </c>
      <c r="F344" s="35">
        <v>190</v>
      </c>
      <c r="G344" s="35">
        <v>1720</v>
      </c>
      <c r="H344" s="35">
        <v>0</v>
      </c>
      <c r="I344" s="35">
        <v>0</v>
      </c>
      <c r="J344" s="35">
        <v>0</v>
      </c>
      <c r="K344" s="35">
        <v>0</v>
      </c>
      <c r="L344" s="35">
        <v>1912</v>
      </c>
      <c r="M344" s="35">
        <v>317</v>
      </c>
      <c r="N344" s="35">
        <v>5440.4889999999996</v>
      </c>
      <c r="O344" s="35">
        <v>1</v>
      </c>
    </row>
    <row r="345" spans="1:15" x14ac:dyDescent="0.25">
      <c r="A345" s="35">
        <v>451</v>
      </c>
      <c r="B345" s="35" t="s">
        <v>334</v>
      </c>
      <c r="C345" s="36">
        <v>28387</v>
      </c>
      <c r="D345" s="35">
        <v>6983</v>
      </c>
      <c r="E345" s="35">
        <v>1946.5</v>
      </c>
      <c r="F345" s="35">
        <v>1535</v>
      </c>
      <c r="G345" s="35">
        <v>7670</v>
      </c>
      <c r="H345" s="35">
        <v>621.72</v>
      </c>
      <c r="I345" s="35">
        <v>2032.8000000000002</v>
      </c>
      <c r="J345" s="35">
        <v>0</v>
      </c>
      <c r="K345" s="35">
        <v>158.39999999999964</v>
      </c>
      <c r="L345" s="35">
        <v>1816</v>
      </c>
      <c r="M345" s="35">
        <v>126</v>
      </c>
      <c r="N345" s="35">
        <v>17486.84</v>
      </c>
      <c r="O345" s="35">
        <v>3</v>
      </c>
    </row>
    <row r="346" spans="1:15" x14ac:dyDescent="0.25">
      <c r="A346" s="35">
        <v>184</v>
      </c>
      <c r="B346" s="35" t="s">
        <v>335</v>
      </c>
      <c r="C346" s="36">
        <v>19225</v>
      </c>
      <c r="D346" s="35">
        <v>7545</v>
      </c>
      <c r="E346" s="35">
        <v>666.1</v>
      </c>
      <c r="F346" s="35">
        <v>230</v>
      </c>
      <c r="G346" s="35">
        <v>13120</v>
      </c>
      <c r="H346" s="35">
        <v>0</v>
      </c>
      <c r="I346" s="35">
        <v>380</v>
      </c>
      <c r="J346" s="35">
        <v>0</v>
      </c>
      <c r="K346" s="35">
        <v>146.09999999999997</v>
      </c>
      <c r="L346" s="35">
        <v>1151</v>
      </c>
      <c r="M346" s="35">
        <v>38</v>
      </c>
      <c r="N346" s="35">
        <v>6039</v>
      </c>
      <c r="O346" s="35">
        <v>1</v>
      </c>
    </row>
    <row r="347" spans="1:15" x14ac:dyDescent="0.25">
      <c r="A347" s="35">
        <v>344</v>
      </c>
      <c r="B347" s="35" t="s">
        <v>336</v>
      </c>
      <c r="C347" s="36">
        <v>321916</v>
      </c>
      <c r="D347" s="35">
        <v>72175</v>
      </c>
      <c r="E347" s="35">
        <v>31064</v>
      </c>
      <c r="F347" s="35">
        <v>53975</v>
      </c>
      <c r="G347" s="35">
        <v>640110</v>
      </c>
      <c r="H347" s="35">
        <v>8766.5706000000009</v>
      </c>
      <c r="I347" s="35">
        <v>8942.4</v>
      </c>
      <c r="J347" s="35">
        <v>11233.899999999994</v>
      </c>
      <c r="K347" s="35">
        <v>0</v>
      </c>
      <c r="L347" s="35">
        <v>9405</v>
      </c>
      <c r="M347" s="35">
        <v>515</v>
      </c>
      <c r="N347" s="35">
        <v>477909.2</v>
      </c>
      <c r="O347" s="35">
        <v>5</v>
      </c>
    </row>
    <row r="348" spans="1:15" x14ac:dyDescent="0.25">
      <c r="A348" s="35">
        <v>1581</v>
      </c>
      <c r="B348" s="35" t="s">
        <v>337</v>
      </c>
      <c r="C348" s="36">
        <v>48092</v>
      </c>
      <c r="D348" s="35">
        <v>11229</v>
      </c>
      <c r="E348" s="35">
        <v>2671.5</v>
      </c>
      <c r="F348" s="35">
        <v>1745</v>
      </c>
      <c r="G348" s="35">
        <v>8620</v>
      </c>
      <c r="H348" s="35">
        <v>1058.5524</v>
      </c>
      <c r="I348" s="35">
        <v>1904</v>
      </c>
      <c r="J348" s="35">
        <v>0</v>
      </c>
      <c r="K348" s="35">
        <v>136</v>
      </c>
      <c r="L348" s="35">
        <v>13224</v>
      </c>
      <c r="M348" s="35">
        <v>186</v>
      </c>
      <c r="N348" s="35">
        <v>18166.825000000001</v>
      </c>
      <c r="O348" s="35">
        <v>11</v>
      </c>
    </row>
    <row r="349" spans="1:15" x14ac:dyDescent="0.25">
      <c r="A349" s="35">
        <v>981</v>
      </c>
      <c r="B349" s="35" t="s">
        <v>338</v>
      </c>
      <c r="C349" s="36">
        <v>9771</v>
      </c>
      <c r="D349" s="35">
        <v>1669</v>
      </c>
      <c r="E349" s="35">
        <v>1215.4000000000001</v>
      </c>
      <c r="F349" s="35">
        <v>120</v>
      </c>
      <c r="G349" s="35">
        <v>3260</v>
      </c>
      <c r="H349" s="35">
        <v>0</v>
      </c>
      <c r="I349" s="35">
        <v>0</v>
      </c>
      <c r="J349" s="35">
        <v>0</v>
      </c>
      <c r="K349" s="35">
        <v>0</v>
      </c>
      <c r="L349" s="35">
        <v>2389</v>
      </c>
      <c r="M349" s="35">
        <v>1</v>
      </c>
      <c r="N349" s="35">
        <v>4685.4480000000003</v>
      </c>
      <c r="O349" s="35">
        <v>6</v>
      </c>
    </row>
    <row r="350" spans="1:15" x14ac:dyDescent="0.25">
      <c r="A350" s="35">
        <v>994</v>
      </c>
      <c r="B350" s="35" t="s">
        <v>339</v>
      </c>
      <c r="C350" s="36">
        <v>16814</v>
      </c>
      <c r="D350" s="35">
        <v>2964</v>
      </c>
      <c r="E350" s="35">
        <v>1745.8</v>
      </c>
      <c r="F350" s="35">
        <v>150</v>
      </c>
      <c r="G350" s="35">
        <v>4000</v>
      </c>
      <c r="H350" s="35">
        <v>1121.04</v>
      </c>
      <c r="I350" s="35">
        <v>395.20000000000005</v>
      </c>
      <c r="J350" s="35">
        <v>0</v>
      </c>
      <c r="K350" s="35">
        <v>33.099999999999966</v>
      </c>
      <c r="L350" s="35">
        <v>3673</v>
      </c>
      <c r="M350" s="35">
        <v>19</v>
      </c>
      <c r="N350" s="35">
        <v>5343.8220000000001</v>
      </c>
      <c r="O350" s="35">
        <v>5</v>
      </c>
    </row>
    <row r="351" spans="1:15" x14ac:dyDescent="0.25">
      <c r="A351" s="35">
        <v>858</v>
      </c>
      <c r="B351" s="35" t="s">
        <v>340</v>
      </c>
      <c r="C351" s="36">
        <v>30584</v>
      </c>
      <c r="D351" s="35">
        <v>6176</v>
      </c>
      <c r="E351" s="35">
        <v>2789.8999999999996</v>
      </c>
      <c r="F351" s="35">
        <v>450</v>
      </c>
      <c r="G351" s="35">
        <v>23280</v>
      </c>
      <c r="H351" s="35">
        <v>235.62</v>
      </c>
      <c r="I351" s="35">
        <v>1856</v>
      </c>
      <c r="J351" s="35">
        <v>0</v>
      </c>
      <c r="K351" s="35">
        <v>0</v>
      </c>
      <c r="L351" s="35">
        <v>5491</v>
      </c>
      <c r="M351" s="35">
        <v>159</v>
      </c>
      <c r="N351" s="35">
        <v>19460.342000000001</v>
      </c>
      <c r="O351" s="35">
        <v>3</v>
      </c>
    </row>
    <row r="352" spans="1:15" x14ac:dyDescent="0.25">
      <c r="A352" s="35">
        <v>47</v>
      </c>
      <c r="B352" s="35" t="s">
        <v>341</v>
      </c>
      <c r="C352" s="36">
        <v>27914</v>
      </c>
      <c r="D352" s="35">
        <v>6235</v>
      </c>
      <c r="E352" s="35">
        <v>3321.3999999999996</v>
      </c>
      <c r="F352" s="35">
        <v>1435</v>
      </c>
      <c r="G352" s="35">
        <v>32010</v>
      </c>
      <c r="H352" s="35">
        <v>901.8</v>
      </c>
      <c r="I352" s="35">
        <v>1687.2</v>
      </c>
      <c r="J352" s="35">
        <v>0</v>
      </c>
      <c r="K352" s="35">
        <v>0</v>
      </c>
      <c r="L352" s="35">
        <v>7594</v>
      </c>
      <c r="M352" s="35">
        <v>274</v>
      </c>
      <c r="N352" s="35">
        <v>11607.281999999999</v>
      </c>
      <c r="O352" s="35">
        <v>6</v>
      </c>
    </row>
    <row r="353" spans="1:15" x14ac:dyDescent="0.25">
      <c r="A353" s="35">
        <v>345</v>
      </c>
      <c r="B353" s="35" t="s">
        <v>342</v>
      </c>
      <c r="C353" s="36">
        <v>63032</v>
      </c>
      <c r="D353" s="35">
        <v>16629</v>
      </c>
      <c r="E353" s="35">
        <v>4789.3999999999996</v>
      </c>
      <c r="F353" s="35">
        <v>4870</v>
      </c>
      <c r="G353" s="35">
        <v>77750</v>
      </c>
      <c r="H353" s="35">
        <v>1295.06</v>
      </c>
      <c r="I353" s="35">
        <v>4948</v>
      </c>
      <c r="J353" s="35">
        <v>0</v>
      </c>
      <c r="K353" s="35">
        <v>0</v>
      </c>
      <c r="L353" s="35">
        <v>1944</v>
      </c>
      <c r="M353" s="35">
        <v>29</v>
      </c>
      <c r="N353" s="35">
        <v>51559.35</v>
      </c>
      <c r="O353" s="35">
        <v>2</v>
      </c>
    </row>
    <row r="354" spans="1:15" x14ac:dyDescent="0.25">
      <c r="A354" s="35">
        <v>717</v>
      </c>
      <c r="B354" s="35" t="s">
        <v>343</v>
      </c>
      <c r="C354" s="36">
        <v>21903</v>
      </c>
      <c r="D354" s="35">
        <v>4998</v>
      </c>
      <c r="E354" s="35">
        <v>1037.3</v>
      </c>
      <c r="F354" s="35">
        <v>160</v>
      </c>
      <c r="G354" s="35">
        <v>2500</v>
      </c>
      <c r="H354" s="35">
        <v>0</v>
      </c>
      <c r="I354" s="35">
        <v>0</v>
      </c>
      <c r="J354" s="35">
        <v>0</v>
      </c>
      <c r="K354" s="35">
        <v>0</v>
      </c>
      <c r="L354" s="35">
        <v>13304</v>
      </c>
      <c r="M354" s="35">
        <v>1128</v>
      </c>
      <c r="N354" s="35">
        <v>3652.0360000000001</v>
      </c>
      <c r="O354" s="35">
        <v>17</v>
      </c>
    </row>
    <row r="355" spans="1:15" x14ac:dyDescent="0.25">
      <c r="A355" s="35">
        <v>860</v>
      </c>
      <c r="B355" s="35" t="s">
        <v>344</v>
      </c>
      <c r="C355" s="36">
        <v>37437</v>
      </c>
      <c r="D355" s="35">
        <v>9070</v>
      </c>
      <c r="E355" s="35">
        <v>2320.6999999999998</v>
      </c>
      <c r="F355" s="35">
        <v>2585</v>
      </c>
      <c r="G355" s="35">
        <v>26270</v>
      </c>
      <c r="H355" s="35">
        <v>1371.98</v>
      </c>
      <c r="I355" s="35">
        <v>2252</v>
      </c>
      <c r="J355" s="35">
        <v>0</v>
      </c>
      <c r="K355" s="35">
        <v>0</v>
      </c>
      <c r="L355" s="35">
        <v>7812</v>
      </c>
      <c r="M355" s="35">
        <v>80</v>
      </c>
      <c r="N355" s="35">
        <v>15641.154</v>
      </c>
      <c r="O355" s="35">
        <v>9</v>
      </c>
    </row>
    <row r="356" spans="1:15" x14ac:dyDescent="0.25">
      <c r="A356" s="35">
        <v>861</v>
      </c>
      <c r="B356" s="35" t="s">
        <v>345</v>
      </c>
      <c r="C356" s="36">
        <v>44092</v>
      </c>
      <c r="D356" s="35">
        <v>9755</v>
      </c>
      <c r="E356" s="35">
        <v>2870.1</v>
      </c>
      <c r="F356" s="35">
        <v>865</v>
      </c>
      <c r="G356" s="35">
        <v>34810</v>
      </c>
      <c r="H356" s="35">
        <v>889.42</v>
      </c>
      <c r="I356" s="35">
        <v>1796.8000000000002</v>
      </c>
      <c r="J356" s="35">
        <v>0</v>
      </c>
      <c r="K356" s="35">
        <v>0</v>
      </c>
      <c r="L356" s="35">
        <v>3173</v>
      </c>
      <c r="M356" s="35">
        <v>20</v>
      </c>
      <c r="N356" s="35">
        <v>31122.036</v>
      </c>
      <c r="O356" s="35">
        <v>3</v>
      </c>
    </row>
    <row r="357" spans="1:15" x14ac:dyDescent="0.25">
      <c r="A357" s="35">
        <v>453</v>
      </c>
      <c r="B357" s="35" t="s">
        <v>346</v>
      </c>
      <c r="C357" s="36">
        <v>67122</v>
      </c>
      <c r="D357" s="35">
        <v>15515</v>
      </c>
      <c r="E357" s="35">
        <v>5622.4</v>
      </c>
      <c r="F357" s="35">
        <v>2850</v>
      </c>
      <c r="G357" s="35">
        <v>47180</v>
      </c>
      <c r="H357" s="35">
        <v>1011.0799999999999</v>
      </c>
      <c r="I357" s="35">
        <v>3168.8</v>
      </c>
      <c r="J357" s="35">
        <v>0</v>
      </c>
      <c r="K357" s="35">
        <v>581.79999999999973</v>
      </c>
      <c r="L357" s="35">
        <v>4477</v>
      </c>
      <c r="M357" s="35">
        <v>603</v>
      </c>
      <c r="N357" s="35">
        <v>54445.152000000002</v>
      </c>
      <c r="O357" s="35">
        <v>5</v>
      </c>
    </row>
    <row r="358" spans="1:15" x14ac:dyDescent="0.25">
      <c r="A358" s="35">
        <v>983</v>
      </c>
      <c r="B358" s="35" t="s">
        <v>347</v>
      </c>
      <c r="C358" s="36">
        <v>100159</v>
      </c>
      <c r="D358" s="35">
        <v>21232</v>
      </c>
      <c r="E358" s="35">
        <v>10767.2</v>
      </c>
      <c r="F358" s="35">
        <v>8360</v>
      </c>
      <c r="G358" s="35">
        <v>138930</v>
      </c>
      <c r="H358" s="35">
        <v>4758.9399999999996</v>
      </c>
      <c r="I358" s="35">
        <v>4876.8</v>
      </c>
      <c r="J358" s="35">
        <v>0</v>
      </c>
      <c r="K358" s="35">
        <v>0</v>
      </c>
      <c r="L358" s="35">
        <v>12453</v>
      </c>
      <c r="M358" s="35">
        <v>446</v>
      </c>
      <c r="N358" s="35">
        <v>72069.792000000001</v>
      </c>
      <c r="O358" s="35">
        <v>13</v>
      </c>
    </row>
    <row r="359" spans="1:15" x14ac:dyDescent="0.25">
      <c r="A359" s="35">
        <v>984</v>
      </c>
      <c r="B359" s="35" t="s">
        <v>348</v>
      </c>
      <c r="C359" s="36">
        <v>43038</v>
      </c>
      <c r="D359" s="35">
        <v>10010</v>
      </c>
      <c r="E359" s="35">
        <v>3183</v>
      </c>
      <c r="F359" s="35">
        <v>2555</v>
      </c>
      <c r="G359" s="35">
        <v>42780</v>
      </c>
      <c r="H359" s="35">
        <v>451.84000000000003</v>
      </c>
      <c r="I359" s="35">
        <v>1932.8000000000002</v>
      </c>
      <c r="J359" s="35">
        <v>0</v>
      </c>
      <c r="K359" s="35">
        <v>0</v>
      </c>
      <c r="L359" s="35">
        <v>16331</v>
      </c>
      <c r="M359" s="35">
        <v>169</v>
      </c>
      <c r="N359" s="35">
        <v>18843.86</v>
      </c>
      <c r="O359" s="35">
        <v>13</v>
      </c>
    </row>
    <row r="360" spans="1:15" x14ac:dyDescent="0.25">
      <c r="A360" s="35">
        <v>620</v>
      </c>
      <c r="B360" s="35" t="s">
        <v>349</v>
      </c>
      <c r="C360" s="36">
        <v>19670</v>
      </c>
      <c r="D360" s="35">
        <v>4732</v>
      </c>
      <c r="E360" s="35">
        <v>1254.0999999999999</v>
      </c>
      <c r="F360" s="35">
        <v>1330</v>
      </c>
      <c r="G360" s="35">
        <v>3800</v>
      </c>
      <c r="H360" s="35">
        <v>176.22</v>
      </c>
      <c r="I360" s="35">
        <v>502.40000000000003</v>
      </c>
      <c r="J360" s="35">
        <v>0</v>
      </c>
      <c r="K360" s="35">
        <v>224.29999999999995</v>
      </c>
      <c r="L360" s="35">
        <v>3919</v>
      </c>
      <c r="M360" s="35">
        <v>320</v>
      </c>
      <c r="N360" s="35">
        <v>6878.0370000000003</v>
      </c>
      <c r="O360" s="35">
        <v>4</v>
      </c>
    </row>
    <row r="361" spans="1:15" x14ac:dyDescent="0.25">
      <c r="A361" s="35">
        <v>622</v>
      </c>
      <c r="B361" s="35" t="s">
        <v>350</v>
      </c>
      <c r="C361" s="36">
        <v>70905</v>
      </c>
      <c r="D361" s="35">
        <v>15156</v>
      </c>
      <c r="E361" s="35">
        <v>8718</v>
      </c>
      <c r="F361" s="35">
        <v>9735</v>
      </c>
      <c r="G361" s="35">
        <v>53490</v>
      </c>
      <c r="H361" s="35">
        <v>1017.6</v>
      </c>
      <c r="I361" s="35">
        <v>3723.2000000000003</v>
      </c>
      <c r="J361" s="35">
        <v>0</v>
      </c>
      <c r="K361" s="35">
        <v>0</v>
      </c>
      <c r="L361" s="35">
        <v>2358</v>
      </c>
      <c r="M361" s="35">
        <v>311</v>
      </c>
      <c r="N361" s="35">
        <v>101756.5</v>
      </c>
      <c r="O361" s="35">
        <v>1</v>
      </c>
    </row>
    <row r="362" spans="1:15" x14ac:dyDescent="0.25">
      <c r="A362" s="35">
        <v>48</v>
      </c>
      <c r="B362" s="35" t="s">
        <v>351</v>
      </c>
      <c r="C362" s="36">
        <v>16132</v>
      </c>
      <c r="D362" s="35">
        <v>3312</v>
      </c>
      <c r="E362" s="35">
        <v>1845.1</v>
      </c>
      <c r="F362" s="35">
        <v>140</v>
      </c>
      <c r="G362" s="35">
        <v>9080</v>
      </c>
      <c r="H362" s="35">
        <v>0</v>
      </c>
      <c r="I362" s="35">
        <v>857.6</v>
      </c>
      <c r="J362" s="35">
        <v>0</v>
      </c>
      <c r="K362" s="35">
        <v>162.29999999999995</v>
      </c>
      <c r="L362" s="35">
        <v>16739</v>
      </c>
      <c r="M362" s="35">
        <v>317</v>
      </c>
      <c r="N362" s="35">
        <v>2821.1579999999999</v>
      </c>
      <c r="O362" s="35">
        <v>15</v>
      </c>
    </row>
    <row r="363" spans="1:15" x14ac:dyDescent="0.25">
      <c r="A363" s="35">
        <v>96</v>
      </c>
      <c r="B363" s="35" t="s">
        <v>352</v>
      </c>
      <c r="C363" s="36">
        <v>1114</v>
      </c>
      <c r="D363" s="35">
        <v>221</v>
      </c>
      <c r="E363" s="35">
        <v>75</v>
      </c>
      <c r="F363" s="35">
        <v>0</v>
      </c>
      <c r="G363" s="35">
        <v>180</v>
      </c>
      <c r="H363" s="35">
        <v>0</v>
      </c>
      <c r="I363" s="35">
        <v>32.800000000000004</v>
      </c>
      <c r="J363" s="35">
        <v>0</v>
      </c>
      <c r="K363" s="35">
        <v>0</v>
      </c>
      <c r="L363" s="35">
        <v>3544</v>
      </c>
      <c r="M363" s="35">
        <v>69</v>
      </c>
      <c r="N363" s="35">
        <v>192.15</v>
      </c>
      <c r="O363" s="35">
        <v>2</v>
      </c>
    </row>
    <row r="364" spans="1:15" x14ac:dyDescent="0.25">
      <c r="A364" s="35">
        <v>718</v>
      </c>
      <c r="B364" s="35" t="s">
        <v>353</v>
      </c>
      <c r="C364" s="36">
        <v>44451</v>
      </c>
      <c r="D364" s="35">
        <v>9193</v>
      </c>
      <c r="E364" s="35">
        <v>5033</v>
      </c>
      <c r="F364" s="35">
        <v>3110</v>
      </c>
      <c r="G364" s="35">
        <v>68050</v>
      </c>
      <c r="H364" s="35">
        <v>225.72</v>
      </c>
      <c r="I364" s="35">
        <v>1215.2</v>
      </c>
      <c r="J364" s="35">
        <v>0</v>
      </c>
      <c r="K364" s="35">
        <v>0</v>
      </c>
      <c r="L364" s="35">
        <v>3427</v>
      </c>
      <c r="M364" s="35">
        <v>519</v>
      </c>
      <c r="N364" s="35">
        <v>41518.43</v>
      </c>
      <c r="O364" s="35">
        <v>3</v>
      </c>
    </row>
    <row r="365" spans="1:15" x14ac:dyDescent="0.25">
      <c r="A365" s="35">
        <v>623</v>
      </c>
      <c r="B365" s="35" t="s">
        <v>354</v>
      </c>
      <c r="C365" s="36">
        <v>9730</v>
      </c>
      <c r="D365" s="35">
        <v>2404</v>
      </c>
      <c r="E365" s="35">
        <v>535.59999999999991</v>
      </c>
      <c r="F365" s="35">
        <v>85</v>
      </c>
      <c r="G365" s="35">
        <v>240</v>
      </c>
      <c r="H365" s="35">
        <v>0</v>
      </c>
      <c r="I365" s="35">
        <v>0</v>
      </c>
      <c r="J365" s="35">
        <v>0</v>
      </c>
      <c r="K365" s="35">
        <v>0</v>
      </c>
      <c r="L365" s="35">
        <v>5366</v>
      </c>
      <c r="M365" s="35">
        <v>286</v>
      </c>
      <c r="N365" s="35">
        <v>1694.4359999999999</v>
      </c>
      <c r="O365" s="35">
        <v>7</v>
      </c>
    </row>
    <row r="366" spans="1:15" x14ac:dyDescent="0.25">
      <c r="A366" s="35">
        <v>986</v>
      </c>
      <c r="B366" s="35" t="s">
        <v>355</v>
      </c>
      <c r="C366" s="36">
        <v>12617</v>
      </c>
      <c r="D366" s="35">
        <v>2492</v>
      </c>
      <c r="E366" s="35">
        <v>878.9</v>
      </c>
      <c r="F366" s="35">
        <v>100</v>
      </c>
      <c r="G366" s="35">
        <v>1160</v>
      </c>
      <c r="H366" s="35">
        <v>0</v>
      </c>
      <c r="I366" s="35">
        <v>0</v>
      </c>
      <c r="J366" s="35">
        <v>0</v>
      </c>
      <c r="K366" s="35">
        <v>0</v>
      </c>
      <c r="L366" s="35">
        <v>3151</v>
      </c>
      <c r="M366" s="35">
        <v>1</v>
      </c>
      <c r="N366" s="35">
        <v>2838.3670000000002</v>
      </c>
      <c r="O366" s="35">
        <v>6</v>
      </c>
    </row>
    <row r="367" spans="1:15" x14ac:dyDescent="0.25">
      <c r="A367" s="35">
        <v>626</v>
      </c>
      <c r="B367" s="35" t="s">
        <v>356</v>
      </c>
      <c r="C367" s="36">
        <v>24658</v>
      </c>
      <c r="D367" s="35">
        <v>6011</v>
      </c>
      <c r="E367" s="35">
        <v>1242.8999999999999</v>
      </c>
      <c r="F367" s="35">
        <v>1030</v>
      </c>
      <c r="G367" s="35">
        <v>5110</v>
      </c>
      <c r="H367" s="35">
        <v>0</v>
      </c>
      <c r="I367" s="35">
        <v>0</v>
      </c>
      <c r="J367" s="35">
        <v>0</v>
      </c>
      <c r="K367" s="35">
        <v>0</v>
      </c>
      <c r="L367" s="35">
        <v>1118</v>
      </c>
      <c r="M367" s="35">
        <v>38</v>
      </c>
      <c r="N367" s="35">
        <v>18286.927</v>
      </c>
      <c r="O367" s="35">
        <v>1</v>
      </c>
    </row>
    <row r="368" spans="1:15" x14ac:dyDescent="0.25">
      <c r="A368" s="35">
        <v>285</v>
      </c>
      <c r="B368" s="35" t="s">
        <v>357</v>
      </c>
      <c r="C368" s="36">
        <v>23724</v>
      </c>
      <c r="D368" s="35">
        <v>5323</v>
      </c>
      <c r="E368" s="35">
        <v>1544.8999999999999</v>
      </c>
      <c r="F368" s="35">
        <v>375</v>
      </c>
      <c r="G368" s="35">
        <v>6070</v>
      </c>
      <c r="H368" s="35">
        <v>1207.54</v>
      </c>
      <c r="I368" s="35">
        <v>243.20000000000002</v>
      </c>
      <c r="J368" s="35">
        <v>0</v>
      </c>
      <c r="K368" s="35">
        <v>0</v>
      </c>
      <c r="L368" s="35">
        <v>12307</v>
      </c>
      <c r="M368" s="35">
        <v>339</v>
      </c>
      <c r="N368" s="35">
        <v>5824.152</v>
      </c>
      <c r="O368" s="35">
        <v>16</v>
      </c>
    </row>
    <row r="369" spans="1:15" x14ac:dyDescent="0.25">
      <c r="A369" s="35">
        <v>865</v>
      </c>
      <c r="B369" s="35" t="s">
        <v>358</v>
      </c>
      <c r="C369" s="36">
        <v>25564</v>
      </c>
      <c r="D369" s="35">
        <v>6059</v>
      </c>
      <c r="E369" s="35">
        <v>1515.1</v>
      </c>
      <c r="F369" s="35">
        <v>460</v>
      </c>
      <c r="G369" s="35">
        <v>13630</v>
      </c>
      <c r="H369" s="35">
        <v>1964.4280000000001</v>
      </c>
      <c r="I369" s="35">
        <v>1526.4</v>
      </c>
      <c r="J369" s="35">
        <v>0</v>
      </c>
      <c r="K369" s="35">
        <v>256.89999999999986</v>
      </c>
      <c r="L369" s="35">
        <v>3347</v>
      </c>
      <c r="M369" s="35">
        <v>96</v>
      </c>
      <c r="N369" s="35">
        <v>15452.901</v>
      </c>
      <c r="O369" s="35">
        <v>3</v>
      </c>
    </row>
    <row r="370" spans="1:15" x14ac:dyDescent="0.25">
      <c r="A370" s="35">
        <v>866</v>
      </c>
      <c r="B370" s="35" t="s">
        <v>359</v>
      </c>
      <c r="C370" s="36">
        <v>16725</v>
      </c>
      <c r="D370" s="35">
        <v>3987</v>
      </c>
      <c r="E370" s="35">
        <v>839</v>
      </c>
      <c r="F370" s="35">
        <v>290</v>
      </c>
      <c r="G370" s="35">
        <v>4130</v>
      </c>
      <c r="H370" s="35">
        <v>0</v>
      </c>
      <c r="I370" s="35">
        <v>0</v>
      </c>
      <c r="J370" s="35">
        <v>0</v>
      </c>
      <c r="K370" s="35">
        <v>0</v>
      </c>
      <c r="L370" s="35">
        <v>2240</v>
      </c>
      <c r="M370" s="35">
        <v>27</v>
      </c>
      <c r="N370" s="35">
        <v>5564.91</v>
      </c>
      <c r="O370" s="35">
        <v>1</v>
      </c>
    </row>
    <row r="371" spans="1:15" x14ac:dyDescent="0.25">
      <c r="A371" s="35">
        <v>867</v>
      </c>
      <c r="B371" s="35" t="s">
        <v>360</v>
      </c>
      <c r="C371" s="36">
        <v>46438</v>
      </c>
      <c r="D371" s="35">
        <v>10163</v>
      </c>
      <c r="E371" s="35">
        <v>4032.5</v>
      </c>
      <c r="F371" s="35">
        <v>2605</v>
      </c>
      <c r="G371" s="35">
        <v>38150</v>
      </c>
      <c r="H371" s="35">
        <v>738.54</v>
      </c>
      <c r="I371" s="35">
        <v>3406.4</v>
      </c>
      <c r="J371" s="35">
        <v>0</v>
      </c>
      <c r="K371" s="35">
        <v>278.19999999999982</v>
      </c>
      <c r="L371" s="35">
        <v>6459</v>
      </c>
      <c r="M371" s="35">
        <v>306</v>
      </c>
      <c r="N371" s="35">
        <v>24687.575000000001</v>
      </c>
      <c r="O371" s="35">
        <v>4</v>
      </c>
    </row>
    <row r="372" spans="1:15" x14ac:dyDescent="0.25">
      <c r="A372" s="35">
        <v>627</v>
      </c>
      <c r="B372" s="35" t="s">
        <v>361</v>
      </c>
      <c r="C372" s="36">
        <v>25217</v>
      </c>
      <c r="D372" s="35">
        <v>6069</v>
      </c>
      <c r="E372" s="35">
        <v>1588.1</v>
      </c>
      <c r="F372" s="35">
        <v>1280</v>
      </c>
      <c r="G372" s="35">
        <v>7030</v>
      </c>
      <c r="H372" s="35">
        <v>0</v>
      </c>
      <c r="I372" s="35">
        <v>798.40000000000009</v>
      </c>
      <c r="J372" s="35">
        <v>0</v>
      </c>
      <c r="K372" s="35">
        <v>0</v>
      </c>
      <c r="L372" s="35">
        <v>2788</v>
      </c>
      <c r="M372" s="35">
        <v>152</v>
      </c>
      <c r="N372" s="35">
        <v>13985.223</v>
      </c>
      <c r="O372" s="35">
        <v>3</v>
      </c>
    </row>
    <row r="373" spans="1:15" x14ac:dyDescent="0.25">
      <c r="A373" s="35">
        <v>289</v>
      </c>
      <c r="B373" s="35" t="s">
        <v>362</v>
      </c>
      <c r="C373" s="36">
        <v>37408</v>
      </c>
      <c r="D373" s="35">
        <v>7456</v>
      </c>
      <c r="E373" s="35">
        <v>3028.2</v>
      </c>
      <c r="F373" s="35">
        <v>1000</v>
      </c>
      <c r="G373" s="35">
        <v>37440</v>
      </c>
      <c r="H373" s="35">
        <v>477.18</v>
      </c>
      <c r="I373" s="35">
        <v>1486.4</v>
      </c>
      <c r="J373" s="35">
        <v>0</v>
      </c>
      <c r="K373" s="35">
        <v>0</v>
      </c>
      <c r="L373" s="35">
        <v>3043</v>
      </c>
      <c r="M373" s="35">
        <v>193</v>
      </c>
      <c r="N373" s="35">
        <v>29855.21</v>
      </c>
      <c r="O373" s="35">
        <v>2</v>
      </c>
    </row>
    <row r="374" spans="1:15" x14ac:dyDescent="0.25">
      <c r="A374" s="35">
        <v>629</v>
      </c>
      <c r="B374" s="35" t="s">
        <v>363</v>
      </c>
      <c r="C374" s="36">
        <v>25656</v>
      </c>
      <c r="D374" s="35">
        <v>6183</v>
      </c>
      <c r="E374" s="35">
        <v>1288.6999999999998</v>
      </c>
      <c r="F374" s="35">
        <v>655</v>
      </c>
      <c r="G374" s="35">
        <v>5440</v>
      </c>
      <c r="H374" s="35">
        <v>0</v>
      </c>
      <c r="I374" s="35">
        <v>1793.6000000000001</v>
      </c>
      <c r="J374" s="35">
        <v>0</v>
      </c>
      <c r="K374" s="35">
        <v>0</v>
      </c>
      <c r="L374" s="35">
        <v>5090</v>
      </c>
      <c r="M374" s="35">
        <v>181</v>
      </c>
      <c r="N374" s="35">
        <v>18907.803</v>
      </c>
      <c r="O374" s="35">
        <v>2</v>
      </c>
    </row>
    <row r="375" spans="1:15" x14ac:dyDescent="0.25">
      <c r="A375" s="35">
        <v>852</v>
      </c>
      <c r="B375" s="35" t="s">
        <v>364</v>
      </c>
      <c r="C375" s="36">
        <v>17091</v>
      </c>
      <c r="D375" s="35">
        <v>3795</v>
      </c>
      <c r="E375" s="35">
        <v>925</v>
      </c>
      <c r="F375" s="35">
        <v>305</v>
      </c>
      <c r="G375" s="35">
        <v>610</v>
      </c>
      <c r="H375" s="35">
        <v>0</v>
      </c>
      <c r="I375" s="35">
        <v>185.60000000000002</v>
      </c>
      <c r="J375" s="35">
        <v>0</v>
      </c>
      <c r="K375" s="35">
        <v>0</v>
      </c>
      <c r="L375" s="35">
        <v>5209</v>
      </c>
      <c r="M375" s="35">
        <v>399</v>
      </c>
      <c r="N375" s="35">
        <v>4444.25</v>
      </c>
      <c r="O375" s="35">
        <v>10</v>
      </c>
    </row>
    <row r="376" spans="1:15" x14ac:dyDescent="0.25">
      <c r="A376" s="35">
        <v>988</v>
      </c>
      <c r="B376" s="35" t="s">
        <v>365</v>
      </c>
      <c r="C376" s="36">
        <v>48587</v>
      </c>
      <c r="D376" s="35">
        <v>10274</v>
      </c>
      <c r="E376" s="35">
        <v>4300.8999999999996</v>
      </c>
      <c r="F376" s="35">
        <v>3390</v>
      </c>
      <c r="G376" s="35">
        <v>54260</v>
      </c>
      <c r="H376" s="35">
        <v>1192.0999999999999</v>
      </c>
      <c r="I376" s="35">
        <v>2939.2000000000003</v>
      </c>
      <c r="J376" s="35">
        <v>0</v>
      </c>
      <c r="K376" s="35">
        <v>0</v>
      </c>
      <c r="L376" s="35">
        <v>10440</v>
      </c>
      <c r="M376" s="35">
        <v>113</v>
      </c>
      <c r="N376" s="35">
        <v>29045.166000000001</v>
      </c>
      <c r="O376" s="35">
        <v>5</v>
      </c>
    </row>
    <row r="377" spans="1:15" x14ac:dyDescent="0.25">
      <c r="A377" s="35">
        <v>457</v>
      </c>
      <c r="B377" s="35" t="s">
        <v>366</v>
      </c>
      <c r="C377" s="36">
        <v>18151</v>
      </c>
      <c r="D377" s="35">
        <v>3911</v>
      </c>
      <c r="E377" s="35">
        <v>1889.9</v>
      </c>
      <c r="F377" s="35">
        <v>1835</v>
      </c>
      <c r="G377" s="35">
        <v>2120</v>
      </c>
      <c r="H377" s="35">
        <v>0</v>
      </c>
      <c r="I377" s="35">
        <v>1111.2</v>
      </c>
      <c r="J377" s="35">
        <v>0</v>
      </c>
      <c r="K377" s="35">
        <v>0</v>
      </c>
      <c r="L377" s="35">
        <v>2051</v>
      </c>
      <c r="M377" s="35">
        <v>132</v>
      </c>
      <c r="N377" s="35">
        <v>14099.201999999999</v>
      </c>
      <c r="O377" s="35">
        <v>5</v>
      </c>
    </row>
    <row r="378" spans="1:15" x14ac:dyDescent="0.25">
      <c r="A378" s="35">
        <v>870</v>
      </c>
      <c r="B378" s="35" t="s">
        <v>367</v>
      </c>
      <c r="C378" s="36">
        <v>26405</v>
      </c>
      <c r="D378" s="35">
        <v>6671</v>
      </c>
      <c r="E378" s="35">
        <v>1424.3999999999999</v>
      </c>
      <c r="F378" s="35">
        <v>200</v>
      </c>
      <c r="G378" s="35">
        <v>2650</v>
      </c>
      <c r="H378" s="35">
        <v>104.94</v>
      </c>
      <c r="I378" s="35">
        <v>1345.6000000000001</v>
      </c>
      <c r="J378" s="35">
        <v>0</v>
      </c>
      <c r="K378" s="35">
        <v>132.09999999999991</v>
      </c>
      <c r="L378" s="35">
        <v>10204</v>
      </c>
      <c r="M378" s="35">
        <v>1972</v>
      </c>
      <c r="N378" s="35">
        <v>6668.72</v>
      </c>
      <c r="O378" s="35">
        <v>9</v>
      </c>
    </row>
    <row r="379" spans="1:15" x14ac:dyDescent="0.25">
      <c r="A379" s="35">
        <v>668</v>
      </c>
      <c r="B379" s="35" t="s">
        <v>368</v>
      </c>
      <c r="C379" s="36">
        <v>18410</v>
      </c>
      <c r="D379" s="35">
        <v>4182</v>
      </c>
      <c r="E379" s="35">
        <v>1307.8</v>
      </c>
      <c r="F379" s="35">
        <v>160</v>
      </c>
      <c r="G379" s="35">
        <v>2180</v>
      </c>
      <c r="H379" s="35">
        <v>0</v>
      </c>
      <c r="I379" s="35">
        <v>266.40000000000003</v>
      </c>
      <c r="J379" s="35">
        <v>0</v>
      </c>
      <c r="K379" s="35">
        <v>61.299999999999955</v>
      </c>
      <c r="L379" s="35">
        <v>7735</v>
      </c>
      <c r="M379" s="35">
        <v>786</v>
      </c>
      <c r="N379" s="35">
        <v>2843.998</v>
      </c>
      <c r="O379" s="35">
        <v>11</v>
      </c>
    </row>
    <row r="380" spans="1:15" x14ac:dyDescent="0.25">
      <c r="A380" s="35">
        <v>1701</v>
      </c>
      <c r="B380" s="35" t="s">
        <v>369</v>
      </c>
      <c r="C380" s="36">
        <v>19091</v>
      </c>
      <c r="D380" s="35">
        <v>3965</v>
      </c>
      <c r="E380" s="35">
        <v>1432</v>
      </c>
      <c r="F380" s="35">
        <v>145</v>
      </c>
      <c r="G380" s="35">
        <v>2610</v>
      </c>
      <c r="H380" s="35">
        <v>0</v>
      </c>
      <c r="I380" s="35">
        <v>190.4</v>
      </c>
      <c r="J380" s="35">
        <v>0</v>
      </c>
      <c r="K380" s="35">
        <v>0</v>
      </c>
      <c r="L380" s="35">
        <v>27854</v>
      </c>
      <c r="M380" s="35">
        <v>420</v>
      </c>
      <c r="N380" s="35">
        <v>1926.66</v>
      </c>
      <c r="O380" s="35">
        <v>27</v>
      </c>
    </row>
    <row r="381" spans="1:15" x14ac:dyDescent="0.25">
      <c r="A381" s="35">
        <v>293</v>
      </c>
      <c r="B381" s="35" t="s">
        <v>370</v>
      </c>
      <c r="C381" s="36">
        <v>15199</v>
      </c>
      <c r="D381" s="35">
        <v>3512</v>
      </c>
      <c r="E381" s="35">
        <v>1172.4000000000001</v>
      </c>
      <c r="F381" s="35">
        <v>630</v>
      </c>
      <c r="G381" s="35">
        <v>4840</v>
      </c>
      <c r="H381" s="35">
        <v>0</v>
      </c>
      <c r="I381" s="35">
        <v>0</v>
      </c>
      <c r="J381" s="35">
        <v>0</v>
      </c>
      <c r="K381" s="35">
        <v>0</v>
      </c>
      <c r="L381" s="35">
        <v>706</v>
      </c>
      <c r="M381" s="35">
        <v>78</v>
      </c>
      <c r="N381" s="35">
        <v>7411.152</v>
      </c>
      <c r="O381" s="35">
        <v>1</v>
      </c>
    </row>
    <row r="382" spans="1:15" x14ac:dyDescent="0.25">
      <c r="A382" s="35">
        <v>1783</v>
      </c>
      <c r="B382" s="35" t="s">
        <v>371</v>
      </c>
      <c r="C382" s="36">
        <v>102698</v>
      </c>
      <c r="D382" s="35">
        <v>24784</v>
      </c>
      <c r="E382" s="35">
        <v>5578.0999999999995</v>
      </c>
      <c r="F382" s="35">
        <v>3360</v>
      </c>
      <c r="G382" s="35">
        <v>71280</v>
      </c>
      <c r="H382" s="35">
        <v>1368.54</v>
      </c>
      <c r="I382" s="35">
        <v>3406.4</v>
      </c>
      <c r="J382" s="35">
        <v>0</v>
      </c>
      <c r="K382" s="35">
        <v>0</v>
      </c>
      <c r="L382" s="35">
        <v>8006</v>
      </c>
      <c r="M382" s="35">
        <v>210</v>
      </c>
      <c r="N382" s="35">
        <v>56773.550999999999</v>
      </c>
      <c r="O382" s="35">
        <v>6</v>
      </c>
    </row>
    <row r="383" spans="1:15" x14ac:dyDescent="0.25">
      <c r="A383" s="35">
        <v>98</v>
      </c>
      <c r="B383" s="35" t="s">
        <v>372</v>
      </c>
      <c r="C383" s="36">
        <v>25595</v>
      </c>
      <c r="D383" s="35">
        <v>5686</v>
      </c>
      <c r="E383" s="35">
        <v>2651</v>
      </c>
      <c r="F383" s="35">
        <v>430</v>
      </c>
      <c r="G383" s="35">
        <v>18070</v>
      </c>
      <c r="H383" s="35">
        <v>146.52000000000001</v>
      </c>
      <c r="I383" s="35">
        <v>1112</v>
      </c>
      <c r="J383" s="35">
        <v>0</v>
      </c>
      <c r="K383" s="35">
        <v>18.299999999999955</v>
      </c>
      <c r="L383" s="35">
        <v>22100</v>
      </c>
      <c r="M383" s="35">
        <v>744</v>
      </c>
      <c r="N383" s="35">
        <v>7510.23</v>
      </c>
      <c r="O383" s="35">
        <v>18</v>
      </c>
    </row>
    <row r="384" spans="1:15" x14ac:dyDescent="0.25">
      <c r="A384" s="35">
        <v>614</v>
      </c>
      <c r="B384" s="35" t="s">
        <v>373</v>
      </c>
      <c r="C384" s="36">
        <v>13890</v>
      </c>
      <c r="D384" s="35">
        <v>2891</v>
      </c>
      <c r="E384" s="35">
        <v>505.29999999999995</v>
      </c>
      <c r="F384" s="35">
        <v>185</v>
      </c>
      <c r="G384" s="35">
        <v>880</v>
      </c>
      <c r="H384" s="35">
        <v>709.3</v>
      </c>
      <c r="I384" s="35">
        <v>0</v>
      </c>
      <c r="J384" s="35">
        <v>0</v>
      </c>
      <c r="K384" s="35">
        <v>0</v>
      </c>
      <c r="L384" s="35">
        <v>5315</v>
      </c>
      <c r="M384" s="35">
        <v>517</v>
      </c>
      <c r="N384" s="35">
        <v>4997.9660000000003</v>
      </c>
      <c r="O384" s="35">
        <v>5</v>
      </c>
    </row>
    <row r="385" spans="1:15" x14ac:dyDescent="0.25">
      <c r="A385" s="35">
        <v>189</v>
      </c>
      <c r="B385" s="35" t="s">
        <v>374</v>
      </c>
      <c r="C385" s="36">
        <v>23807</v>
      </c>
      <c r="D385" s="35">
        <v>5947</v>
      </c>
      <c r="E385" s="35">
        <v>1191.5</v>
      </c>
      <c r="F385" s="35">
        <v>300</v>
      </c>
      <c r="G385" s="35">
        <v>10570</v>
      </c>
      <c r="H385" s="35">
        <v>0</v>
      </c>
      <c r="I385" s="35">
        <v>206.4</v>
      </c>
      <c r="J385" s="35">
        <v>0</v>
      </c>
      <c r="K385" s="35">
        <v>258</v>
      </c>
      <c r="L385" s="35">
        <v>9471</v>
      </c>
      <c r="M385" s="35">
        <v>68</v>
      </c>
      <c r="N385" s="35">
        <v>6546.165</v>
      </c>
      <c r="O385" s="35">
        <v>6</v>
      </c>
    </row>
    <row r="386" spans="1:15" x14ac:dyDescent="0.25">
      <c r="A386" s="35">
        <v>296</v>
      </c>
      <c r="B386" s="35" t="s">
        <v>375</v>
      </c>
      <c r="C386" s="36">
        <v>41004</v>
      </c>
      <c r="D386" s="35">
        <v>9935</v>
      </c>
      <c r="E386" s="35">
        <v>3034.1</v>
      </c>
      <c r="F386" s="35">
        <v>990</v>
      </c>
      <c r="G386" s="35">
        <v>34680</v>
      </c>
      <c r="H386" s="35">
        <v>455.4</v>
      </c>
      <c r="I386" s="35">
        <v>1903.2</v>
      </c>
      <c r="J386" s="35">
        <v>0</v>
      </c>
      <c r="K386" s="35">
        <v>845.59999999999991</v>
      </c>
      <c r="L386" s="35">
        <v>6616</v>
      </c>
      <c r="M386" s="35">
        <v>340</v>
      </c>
      <c r="N386" s="35">
        <v>18886.592000000001</v>
      </c>
      <c r="O386" s="35">
        <v>7</v>
      </c>
    </row>
    <row r="387" spans="1:15" x14ac:dyDescent="0.25">
      <c r="A387" s="35">
        <v>1696</v>
      </c>
      <c r="B387" s="35" t="s">
        <v>376</v>
      </c>
      <c r="C387" s="36">
        <v>23221</v>
      </c>
      <c r="D387" s="35">
        <v>5265</v>
      </c>
      <c r="E387" s="35">
        <v>1195.5999999999999</v>
      </c>
      <c r="F387" s="35">
        <v>385</v>
      </c>
      <c r="G387" s="35">
        <v>1010</v>
      </c>
      <c r="H387" s="35">
        <v>0</v>
      </c>
      <c r="I387" s="35">
        <v>0</v>
      </c>
      <c r="J387" s="35">
        <v>0</v>
      </c>
      <c r="K387" s="35">
        <v>0</v>
      </c>
      <c r="L387" s="35">
        <v>4769</v>
      </c>
      <c r="M387" s="35">
        <v>2867</v>
      </c>
      <c r="N387" s="35">
        <v>6563.98</v>
      </c>
      <c r="O387" s="35">
        <v>13</v>
      </c>
    </row>
    <row r="388" spans="1:15" x14ac:dyDescent="0.25">
      <c r="A388" s="35">
        <v>352</v>
      </c>
      <c r="B388" s="35" t="s">
        <v>377</v>
      </c>
      <c r="C388" s="36">
        <v>23035</v>
      </c>
      <c r="D388" s="35">
        <v>5669</v>
      </c>
      <c r="E388" s="35">
        <v>1085.0999999999999</v>
      </c>
      <c r="F388" s="35">
        <v>570</v>
      </c>
      <c r="G388" s="35">
        <v>7690</v>
      </c>
      <c r="H388" s="35">
        <v>128.69999999999999</v>
      </c>
      <c r="I388" s="35">
        <v>730.40000000000009</v>
      </c>
      <c r="J388" s="35">
        <v>0</v>
      </c>
      <c r="K388" s="35">
        <v>35.199999999999932</v>
      </c>
      <c r="L388" s="35">
        <v>4751</v>
      </c>
      <c r="M388" s="35">
        <v>274</v>
      </c>
      <c r="N388" s="35">
        <v>10134.316000000001</v>
      </c>
      <c r="O388" s="35">
        <v>3</v>
      </c>
    </row>
    <row r="389" spans="1:15" x14ac:dyDescent="0.25">
      <c r="A389" s="35">
        <v>53</v>
      </c>
      <c r="B389" s="35" t="s">
        <v>378</v>
      </c>
      <c r="C389" s="36">
        <v>13906</v>
      </c>
      <c r="D389" s="35">
        <v>3517</v>
      </c>
      <c r="E389" s="35">
        <v>1116.3</v>
      </c>
      <c r="F389" s="35">
        <v>130</v>
      </c>
      <c r="G389" s="35">
        <v>2150</v>
      </c>
      <c r="H389" s="35">
        <v>0</v>
      </c>
      <c r="I389" s="35">
        <v>238.4</v>
      </c>
      <c r="J389" s="35">
        <v>0</v>
      </c>
      <c r="K389" s="35">
        <v>99.999999999999972</v>
      </c>
      <c r="L389" s="35">
        <v>10106</v>
      </c>
      <c r="M389" s="35">
        <v>147</v>
      </c>
      <c r="N389" s="35">
        <v>2485.4850000000001</v>
      </c>
      <c r="O389" s="35">
        <v>9</v>
      </c>
    </row>
    <row r="390" spans="1:15" x14ac:dyDescent="0.25">
      <c r="A390" s="35">
        <v>294</v>
      </c>
      <c r="B390" s="35" t="s">
        <v>379</v>
      </c>
      <c r="C390" s="36">
        <v>28967</v>
      </c>
      <c r="D390" s="35">
        <v>6628</v>
      </c>
      <c r="E390" s="35">
        <v>2931</v>
      </c>
      <c r="F390" s="35">
        <v>845</v>
      </c>
      <c r="G390" s="35">
        <v>28900</v>
      </c>
      <c r="H390" s="35">
        <v>580.14</v>
      </c>
      <c r="I390" s="35">
        <v>1244.8000000000002</v>
      </c>
      <c r="J390" s="35">
        <v>0</v>
      </c>
      <c r="K390" s="35">
        <v>0</v>
      </c>
      <c r="L390" s="35">
        <v>13815</v>
      </c>
      <c r="M390" s="35">
        <v>67</v>
      </c>
      <c r="N390" s="35">
        <v>14825.51</v>
      </c>
      <c r="O390" s="35">
        <v>9</v>
      </c>
    </row>
    <row r="391" spans="1:15" x14ac:dyDescent="0.25">
      <c r="A391" s="35">
        <v>873</v>
      </c>
      <c r="B391" s="35" t="s">
        <v>380</v>
      </c>
      <c r="C391" s="36">
        <v>21648</v>
      </c>
      <c r="D391" s="35">
        <v>4566</v>
      </c>
      <c r="E391" s="35">
        <v>1329.3</v>
      </c>
      <c r="F391" s="35">
        <v>310</v>
      </c>
      <c r="G391" s="35">
        <v>5750</v>
      </c>
      <c r="H391" s="35">
        <v>0</v>
      </c>
      <c r="I391" s="35">
        <v>316.8</v>
      </c>
      <c r="J391" s="35">
        <v>0</v>
      </c>
      <c r="K391" s="35">
        <v>0</v>
      </c>
      <c r="L391" s="35">
        <v>9166</v>
      </c>
      <c r="M391" s="35">
        <v>31</v>
      </c>
      <c r="N391" s="35">
        <v>6581.8389999999999</v>
      </c>
      <c r="O391" s="35">
        <v>5</v>
      </c>
    </row>
    <row r="392" spans="1:15" x14ac:dyDescent="0.25">
      <c r="A392" s="35">
        <v>632</v>
      </c>
      <c r="B392" s="35" t="s">
        <v>381</v>
      </c>
      <c r="C392" s="36">
        <v>50346</v>
      </c>
      <c r="D392" s="35">
        <v>12995</v>
      </c>
      <c r="E392" s="35">
        <v>2787.7999999999997</v>
      </c>
      <c r="F392" s="35">
        <v>2360</v>
      </c>
      <c r="G392" s="35">
        <v>21640</v>
      </c>
      <c r="H392" s="35">
        <v>633.6</v>
      </c>
      <c r="I392" s="35">
        <v>4240</v>
      </c>
      <c r="J392" s="35">
        <v>0</v>
      </c>
      <c r="K392" s="35">
        <v>86</v>
      </c>
      <c r="L392" s="35">
        <v>8908</v>
      </c>
      <c r="M392" s="35">
        <v>384</v>
      </c>
      <c r="N392" s="35">
        <v>26006.678</v>
      </c>
      <c r="O392" s="35">
        <v>8</v>
      </c>
    </row>
    <row r="393" spans="1:15" x14ac:dyDescent="0.25">
      <c r="A393" s="35">
        <v>880</v>
      </c>
      <c r="B393" s="35" t="s">
        <v>382</v>
      </c>
      <c r="C393" s="36">
        <v>15740</v>
      </c>
      <c r="D393" s="35">
        <v>3645</v>
      </c>
      <c r="E393" s="35">
        <v>1029.0999999999999</v>
      </c>
      <c r="F393" s="35">
        <v>515</v>
      </c>
      <c r="G393" s="35">
        <v>1220</v>
      </c>
      <c r="H393" s="35">
        <v>0</v>
      </c>
      <c r="I393" s="35">
        <v>0</v>
      </c>
      <c r="J393" s="35">
        <v>0</v>
      </c>
      <c r="K393" s="35">
        <v>0</v>
      </c>
      <c r="L393" s="35">
        <v>3848</v>
      </c>
      <c r="M393" s="35">
        <v>670</v>
      </c>
      <c r="N393" s="35">
        <v>8947.1550000000007</v>
      </c>
      <c r="O393" s="35">
        <v>7</v>
      </c>
    </row>
    <row r="394" spans="1:15" x14ac:dyDescent="0.25">
      <c r="A394" s="35">
        <v>351</v>
      </c>
      <c r="B394" s="35" t="s">
        <v>383</v>
      </c>
      <c r="C394" s="36">
        <v>12321</v>
      </c>
      <c r="D394" s="35">
        <v>3385</v>
      </c>
      <c r="E394" s="35">
        <v>566.79999999999995</v>
      </c>
      <c r="F394" s="35">
        <v>160</v>
      </c>
      <c r="G394" s="35">
        <v>2350</v>
      </c>
      <c r="H394" s="35">
        <v>0</v>
      </c>
      <c r="I394" s="35">
        <v>0</v>
      </c>
      <c r="J394" s="35">
        <v>0</v>
      </c>
      <c r="K394" s="35">
        <v>0</v>
      </c>
      <c r="L394" s="35">
        <v>3653</v>
      </c>
      <c r="M394" s="35">
        <v>30</v>
      </c>
      <c r="N394" s="35">
        <v>4059.0360000000001</v>
      </c>
      <c r="O394" s="35">
        <v>1</v>
      </c>
    </row>
    <row r="395" spans="1:15" x14ac:dyDescent="0.25">
      <c r="A395" s="35">
        <v>874</v>
      </c>
      <c r="B395" s="35" t="s">
        <v>384</v>
      </c>
      <c r="C395" s="36">
        <v>14443</v>
      </c>
      <c r="D395" s="35">
        <v>3504</v>
      </c>
      <c r="E395" s="35">
        <v>821.3</v>
      </c>
      <c r="F395" s="35">
        <v>90</v>
      </c>
      <c r="G395" s="35">
        <v>570</v>
      </c>
      <c r="H395" s="35">
        <v>0</v>
      </c>
      <c r="I395" s="35">
        <v>0</v>
      </c>
      <c r="J395" s="35">
        <v>0</v>
      </c>
      <c r="K395" s="35">
        <v>0</v>
      </c>
      <c r="L395" s="35">
        <v>4932</v>
      </c>
      <c r="M395" s="35">
        <v>238</v>
      </c>
      <c r="N395" s="35">
        <v>1975.71</v>
      </c>
      <c r="O395" s="35">
        <v>8</v>
      </c>
    </row>
    <row r="396" spans="1:15" x14ac:dyDescent="0.25">
      <c r="A396" s="35">
        <v>479</v>
      </c>
      <c r="B396" s="35" t="s">
        <v>385</v>
      </c>
      <c r="C396" s="36">
        <v>149622</v>
      </c>
      <c r="D396" s="35">
        <v>34780</v>
      </c>
      <c r="E396" s="35">
        <v>13770</v>
      </c>
      <c r="F396" s="35">
        <v>21460</v>
      </c>
      <c r="G396" s="35">
        <v>168520</v>
      </c>
      <c r="H396" s="35">
        <v>2468.7600000000002</v>
      </c>
      <c r="I396" s="35">
        <v>7386.4000000000005</v>
      </c>
      <c r="J396" s="35">
        <v>0</v>
      </c>
      <c r="K396" s="35">
        <v>746.5</v>
      </c>
      <c r="L396" s="35">
        <v>7370</v>
      </c>
      <c r="M396" s="35">
        <v>954</v>
      </c>
      <c r="N396" s="35">
        <v>125508.3</v>
      </c>
      <c r="O396" s="35">
        <v>7</v>
      </c>
    </row>
    <row r="397" spans="1:15" x14ac:dyDescent="0.25">
      <c r="A397" s="35">
        <v>297</v>
      </c>
      <c r="B397" s="35" t="s">
        <v>386</v>
      </c>
      <c r="C397" s="36">
        <v>26953</v>
      </c>
      <c r="D397" s="35">
        <v>7341</v>
      </c>
      <c r="E397" s="35">
        <v>1622.6</v>
      </c>
      <c r="F397" s="35">
        <v>965</v>
      </c>
      <c r="G397" s="35">
        <v>5060</v>
      </c>
      <c r="H397" s="35">
        <v>360.36</v>
      </c>
      <c r="I397" s="35">
        <v>1411.2</v>
      </c>
      <c r="J397" s="35">
        <v>0</v>
      </c>
      <c r="K397" s="35">
        <v>0</v>
      </c>
      <c r="L397" s="35">
        <v>7954</v>
      </c>
      <c r="M397" s="35">
        <v>950</v>
      </c>
      <c r="N397" s="35">
        <v>6090.6239999999998</v>
      </c>
      <c r="O397" s="35">
        <v>11</v>
      </c>
    </row>
    <row r="398" spans="1:15" x14ac:dyDescent="0.25">
      <c r="A398" s="35">
        <v>473</v>
      </c>
      <c r="B398" s="35" t="s">
        <v>387</v>
      </c>
      <c r="C398" s="36">
        <v>16593</v>
      </c>
      <c r="D398" s="35">
        <v>2991</v>
      </c>
      <c r="E398" s="35">
        <v>1912.5</v>
      </c>
      <c r="F398" s="35">
        <v>500</v>
      </c>
      <c r="G398" s="35">
        <v>2180</v>
      </c>
      <c r="H398" s="35">
        <v>0</v>
      </c>
      <c r="I398" s="35">
        <v>141.6</v>
      </c>
      <c r="J398" s="35">
        <v>0</v>
      </c>
      <c r="K398" s="35">
        <v>63.699999999999989</v>
      </c>
      <c r="L398" s="35">
        <v>3212</v>
      </c>
      <c r="M398" s="35">
        <v>161</v>
      </c>
      <c r="N398" s="35">
        <v>13861.924999999999</v>
      </c>
      <c r="O398" s="35">
        <v>2</v>
      </c>
    </row>
    <row r="399" spans="1:15" x14ac:dyDescent="0.25">
      <c r="A399" s="35">
        <v>707</v>
      </c>
      <c r="B399" s="35" t="s">
        <v>388</v>
      </c>
      <c r="C399" s="36">
        <v>13538</v>
      </c>
      <c r="D399" s="35">
        <v>3566</v>
      </c>
      <c r="E399" s="35">
        <v>680.4</v>
      </c>
      <c r="F399" s="35">
        <v>80</v>
      </c>
      <c r="G399" s="35">
        <v>320</v>
      </c>
      <c r="H399" s="35">
        <v>0</v>
      </c>
      <c r="I399" s="35">
        <v>0</v>
      </c>
      <c r="J399" s="35">
        <v>0</v>
      </c>
      <c r="K399" s="35">
        <v>0</v>
      </c>
      <c r="L399" s="35">
        <v>7343</v>
      </c>
      <c r="M399" s="35">
        <v>307</v>
      </c>
      <c r="N399" s="35">
        <v>1500.4079999999999</v>
      </c>
      <c r="O399" s="35">
        <v>10</v>
      </c>
    </row>
    <row r="400" spans="1:15" x14ac:dyDescent="0.25">
      <c r="A400" s="35">
        <v>478</v>
      </c>
      <c r="B400" s="35" t="s">
        <v>389</v>
      </c>
      <c r="C400" s="36">
        <v>6317</v>
      </c>
      <c r="D400" s="35">
        <v>1514</v>
      </c>
      <c r="E400" s="35">
        <v>243.09999999999997</v>
      </c>
      <c r="F400" s="35">
        <v>110</v>
      </c>
      <c r="G400" s="35">
        <v>90</v>
      </c>
      <c r="H400" s="35">
        <v>0</v>
      </c>
      <c r="I400" s="35">
        <v>0</v>
      </c>
      <c r="J400" s="35">
        <v>0</v>
      </c>
      <c r="K400" s="35">
        <v>0</v>
      </c>
      <c r="L400" s="35">
        <v>3812</v>
      </c>
      <c r="M400" s="35">
        <v>219</v>
      </c>
      <c r="N400" s="35">
        <v>631.97400000000005</v>
      </c>
      <c r="O400" s="35">
        <v>10</v>
      </c>
    </row>
    <row r="401" spans="1:15" x14ac:dyDescent="0.25">
      <c r="A401" s="35">
        <v>50</v>
      </c>
      <c r="B401" s="35" t="s">
        <v>390</v>
      </c>
      <c r="C401" s="36">
        <v>21262</v>
      </c>
      <c r="D401" s="35">
        <v>6418</v>
      </c>
      <c r="E401" s="35">
        <v>741.4</v>
      </c>
      <c r="F401" s="35">
        <v>420</v>
      </c>
      <c r="G401" s="35">
        <v>10100</v>
      </c>
      <c r="H401" s="35">
        <v>0</v>
      </c>
      <c r="I401" s="35">
        <v>556</v>
      </c>
      <c r="J401" s="35">
        <v>0</v>
      </c>
      <c r="K401" s="35">
        <v>294.59999999999997</v>
      </c>
      <c r="L401" s="35">
        <v>24771</v>
      </c>
      <c r="M401" s="35">
        <v>2115</v>
      </c>
      <c r="N401" s="35">
        <v>8025.03</v>
      </c>
      <c r="O401" s="35">
        <v>4</v>
      </c>
    </row>
    <row r="402" spans="1:15" x14ac:dyDescent="0.25">
      <c r="A402" s="35">
        <v>355</v>
      </c>
      <c r="B402" s="35" t="s">
        <v>391</v>
      </c>
      <c r="C402" s="36">
        <v>61420</v>
      </c>
      <c r="D402" s="35">
        <v>14714</v>
      </c>
      <c r="E402" s="35">
        <v>4895.2</v>
      </c>
      <c r="F402" s="35">
        <v>5700</v>
      </c>
      <c r="G402" s="35">
        <v>47930</v>
      </c>
      <c r="H402" s="35">
        <v>4026.1977999999999</v>
      </c>
      <c r="I402" s="35">
        <v>4728.8</v>
      </c>
      <c r="J402" s="35">
        <v>0</v>
      </c>
      <c r="K402" s="35">
        <v>285.59999999999945</v>
      </c>
      <c r="L402" s="35">
        <v>4851</v>
      </c>
      <c r="M402" s="35">
        <v>14</v>
      </c>
      <c r="N402" s="35">
        <v>48463.972000000002</v>
      </c>
      <c r="O402" s="35">
        <v>7</v>
      </c>
    </row>
    <row r="403" spans="1:15" x14ac:dyDescent="0.25">
      <c r="A403" s="35">
        <v>299</v>
      </c>
      <c r="B403" s="35" t="s">
        <v>392</v>
      </c>
      <c r="C403" s="36">
        <v>32405</v>
      </c>
      <c r="D403" s="35">
        <v>6923</v>
      </c>
      <c r="E403" s="35">
        <v>2778.8</v>
      </c>
      <c r="F403" s="35">
        <v>915</v>
      </c>
      <c r="G403" s="35">
        <v>23980</v>
      </c>
      <c r="H403" s="35">
        <v>500.94</v>
      </c>
      <c r="I403" s="35">
        <v>1882.4</v>
      </c>
      <c r="J403" s="35">
        <v>0</v>
      </c>
      <c r="K403" s="35">
        <v>18.799999999999727</v>
      </c>
      <c r="L403" s="35">
        <v>5332</v>
      </c>
      <c r="M403" s="35">
        <v>468</v>
      </c>
      <c r="N403" s="35">
        <v>18239.580000000002</v>
      </c>
      <c r="O403" s="35">
        <v>6</v>
      </c>
    </row>
    <row r="404" spans="1:15" x14ac:dyDescent="0.25">
      <c r="A404" s="35">
        <v>637</v>
      </c>
      <c r="B404" s="35" t="s">
        <v>394</v>
      </c>
      <c r="C404" s="36">
        <v>123092</v>
      </c>
      <c r="D404" s="35">
        <v>29284</v>
      </c>
      <c r="E404" s="35">
        <v>8926.4</v>
      </c>
      <c r="F404" s="35">
        <v>14855</v>
      </c>
      <c r="G404" s="35">
        <v>137450</v>
      </c>
      <c r="H404" s="35">
        <v>3939.7018000000003</v>
      </c>
      <c r="I404" s="35">
        <v>6095.2000000000007</v>
      </c>
      <c r="J404" s="35">
        <v>0</v>
      </c>
      <c r="K404" s="35">
        <v>0</v>
      </c>
      <c r="L404" s="35">
        <v>3452</v>
      </c>
      <c r="M404" s="35">
        <v>253</v>
      </c>
      <c r="N404" s="35">
        <v>136269.136</v>
      </c>
      <c r="O404" s="35">
        <v>1</v>
      </c>
    </row>
    <row r="405" spans="1:15" x14ac:dyDescent="0.25">
      <c r="A405" s="35">
        <v>638</v>
      </c>
      <c r="B405" s="35" t="s">
        <v>395</v>
      </c>
      <c r="C405" s="36">
        <v>8122</v>
      </c>
      <c r="D405" s="35">
        <v>1890</v>
      </c>
      <c r="E405" s="35">
        <v>383</v>
      </c>
      <c r="F405" s="35">
        <v>185</v>
      </c>
      <c r="G405" s="35">
        <v>180</v>
      </c>
      <c r="H405" s="35">
        <v>0</v>
      </c>
      <c r="I405" s="35">
        <v>0</v>
      </c>
      <c r="J405" s="35">
        <v>0</v>
      </c>
      <c r="K405" s="35">
        <v>0</v>
      </c>
      <c r="L405" s="35">
        <v>2125</v>
      </c>
      <c r="M405" s="35">
        <v>70</v>
      </c>
      <c r="N405" s="35">
        <v>2528.63</v>
      </c>
      <c r="O405" s="35">
        <v>4</v>
      </c>
    </row>
    <row r="406" spans="1:15" x14ac:dyDescent="0.25">
      <c r="A406" s="35">
        <v>56</v>
      </c>
      <c r="B406" s="35" t="s">
        <v>396</v>
      </c>
      <c r="C406" s="36">
        <v>18699</v>
      </c>
      <c r="D406" s="35">
        <v>5144</v>
      </c>
      <c r="E406" s="35">
        <v>1197.0999999999999</v>
      </c>
      <c r="F406" s="35">
        <v>150</v>
      </c>
      <c r="G406" s="35">
        <v>3450</v>
      </c>
      <c r="H406" s="35">
        <v>0</v>
      </c>
      <c r="I406" s="35">
        <v>346.40000000000003</v>
      </c>
      <c r="J406" s="35">
        <v>0</v>
      </c>
      <c r="K406" s="35">
        <v>0</v>
      </c>
      <c r="L406" s="35">
        <v>12548</v>
      </c>
      <c r="M406" s="35">
        <v>289</v>
      </c>
      <c r="N406" s="35">
        <v>3029.8229999999999</v>
      </c>
      <c r="O406" s="35">
        <v>13</v>
      </c>
    </row>
    <row r="407" spans="1:15" x14ac:dyDescent="0.25">
      <c r="A407" s="35">
        <v>1892</v>
      </c>
      <c r="B407" s="35" t="s">
        <v>561</v>
      </c>
      <c r="C407" s="36">
        <v>40779</v>
      </c>
      <c r="D407" s="35">
        <v>10297</v>
      </c>
      <c r="E407" s="35">
        <v>2002.8999999999999</v>
      </c>
      <c r="F407" s="35">
        <v>1760</v>
      </c>
      <c r="G407" s="35">
        <v>4460</v>
      </c>
      <c r="H407" s="35">
        <v>0</v>
      </c>
      <c r="I407" s="35">
        <v>544.80000000000007</v>
      </c>
      <c r="J407" s="35">
        <v>0</v>
      </c>
      <c r="K407" s="35">
        <v>0</v>
      </c>
      <c r="L407" s="35">
        <v>5930</v>
      </c>
      <c r="M407" s="35">
        <v>312</v>
      </c>
      <c r="N407" s="35">
        <v>19248.690999999999</v>
      </c>
      <c r="O407" s="35">
        <v>12</v>
      </c>
    </row>
    <row r="408" spans="1:15" x14ac:dyDescent="0.25">
      <c r="A408" s="35">
        <v>879</v>
      </c>
      <c r="B408" s="35" t="s">
        <v>397</v>
      </c>
      <c r="C408" s="36">
        <v>21241</v>
      </c>
      <c r="D408" s="35">
        <v>4563</v>
      </c>
      <c r="E408" s="35">
        <v>1451.4</v>
      </c>
      <c r="F408" s="35">
        <v>360</v>
      </c>
      <c r="G408" s="35">
        <v>5460</v>
      </c>
      <c r="H408" s="35">
        <v>643.55999999999995</v>
      </c>
      <c r="I408" s="35">
        <v>236</v>
      </c>
      <c r="J408" s="35">
        <v>0</v>
      </c>
      <c r="K408" s="35">
        <v>0</v>
      </c>
      <c r="L408" s="35">
        <v>12066</v>
      </c>
      <c r="M408" s="35">
        <v>54</v>
      </c>
      <c r="N408" s="35">
        <v>4540.8540000000003</v>
      </c>
      <c r="O408" s="35">
        <v>5</v>
      </c>
    </row>
    <row r="409" spans="1:15" x14ac:dyDescent="0.25">
      <c r="A409" s="35">
        <v>301</v>
      </c>
      <c r="B409" s="35" t="s">
        <v>398</v>
      </c>
      <c r="C409" s="36">
        <v>47240</v>
      </c>
      <c r="D409" s="35">
        <v>11270</v>
      </c>
      <c r="E409" s="35">
        <v>4651.7</v>
      </c>
      <c r="F409" s="35">
        <v>2390</v>
      </c>
      <c r="G409" s="35">
        <v>59990</v>
      </c>
      <c r="H409" s="35">
        <v>1394.1799999999998</v>
      </c>
      <c r="I409" s="35">
        <v>4488</v>
      </c>
      <c r="J409" s="35">
        <v>0</v>
      </c>
      <c r="K409" s="35">
        <v>85.799999999999272</v>
      </c>
      <c r="L409" s="35">
        <v>4098</v>
      </c>
      <c r="M409" s="35">
        <v>195</v>
      </c>
      <c r="N409" s="35">
        <v>33275.961000000003</v>
      </c>
      <c r="O409" s="35">
        <v>1</v>
      </c>
    </row>
    <row r="410" spans="1:15" x14ac:dyDescent="0.25">
      <c r="A410" s="35">
        <v>1896</v>
      </c>
      <c r="B410" s="35" t="s">
        <v>399</v>
      </c>
      <c r="C410" s="36">
        <v>22139</v>
      </c>
      <c r="D410" s="35">
        <v>6617</v>
      </c>
      <c r="E410" s="35">
        <v>1256.1999999999998</v>
      </c>
      <c r="F410" s="35">
        <v>130</v>
      </c>
      <c r="G410" s="35">
        <v>6880</v>
      </c>
      <c r="H410" s="35">
        <v>0</v>
      </c>
      <c r="I410" s="35">
        <v>480.8</v>
      </c>
      <c r="J410" s="35">
        <v>0</v>
      </c>
      <c r="K410" s="35">
        <v>341.4</v>
      </c>
      <c r="L410" s="35">
        <v>8270</v>
      </c>
      <c r="M410" s="35">
        <v>516</v>
      </c>
      <c r="N410" s="35">
        <v>5445.3180000000002</v>
      </c>
      <c r="O410" s="35">
        <v>4</v>
      </c>
    </row>
    <row r="411" spans="1:15" x14ac:dyDescent="0.25">
      <c r="A411" s="35">
        <v>642</v>
      </c>
      <c r="B411" s="35" t="s">
        <v>400</v>
      </c>
      <c r="C411" s="36">
        <v>44610</v>
      </c>
      <c r="D411" s="35">
        <v>9867</v>
      </c>
      <c r="E411" s="35">
        <v>4131.3999999999996</v>
      </c>
      <c r="F411" s="35">
        <v>3850</v>
      </c>
      <c r="G411" s="35">
        <v>22890</v>
      </c>
      <c r="H411" s="35">
        <v>261.36</v>
      </c>
      <c r="I411" s="35">
        <v>2750.4</v>
      </c>
      <c r="J411" s="35">
        <v>0</v>
      </c>
      <c r="K411" s="35">
        <v>789.19999999999982</v>
      </c>
      <c r="L411" s="35">
        <v>2035</v>
      </c>
      <c r="M411" s="35">
        <v>243</v>
      </c>
      <c r="N411" s="35">
        <v>41966.934000000001</v>
      </c>
      <c r="O411" s="35">
        <v>3</v>
      </c>
    </row>
    <row r="412" spans="1:15" x14ac:dyDescent="0.25">
      <c r="A412" s="35">
        <v>193</v>
      </c>
      <c r="B412" s="35" t="s">
        <v>401</v>
      </c>
      <c r="C412" s="36">
        <v>122562</v>
      </c>
      <c r="D412" s="35">
        <v>29886</v>
      </c>
      <c r="E412" s="35">
        <v>11431.3</v>
      </c>
      <c r="F412" s="35">
        <v>6500</v>
      </c>
      <c r="G412" s="35">
        <v>225260</v>
      </c>
      <c r="H412" s="35">
        <v>8589.2183999999997</v>
      </c>
      <c r="I412" s="35">
        <v>7356</v>
      </c>
      <c r="J412" s="35">
        <v>225.59999999999854</v>
      </c>
      <c r="K412" s="35">
        <v>0</v>
      </c>
      <c r="L412" s="35">
        <v>11132</v>
      </c>
      <c r="M412" s="35">
        <v>804</v>
      </c>
      <c r="N412" s="35">
        <v>106066.86199999999</v>
      </c>
      <c r="O412" s="35">
        <v>4</v>
      </c>
    </row>
    <row r="413" spans="1:15" x14ac:dyDescent="0.25">
      <c r="A413">
        <v>9999</v>
      </c>
      <c r="B413" t="s">
        <v>612</v>
      </c>
      <c r="C413" s="40">
        <f>SUM(C5:C412)</f>
        <v>16779575</v>
      </c>
      <c r="D413" s="40">
        <f t="shared" ref="D413:O413" si="0">SUM(D5:D412)</f>
        <v>3870773</v>
      </c>
      <c r="E413" s="40">
        <f t="shared" si="0"/>
        <v>1469366.5000000005</v>
      </c>
      <c r="F413" s="40">
        <f t="shared" si="0"/>
        <v>1322210</v>
      </c>
      <c r="G413" s="40">
        <f t="shared" si="0"/>
        <v>16730290</v>
      </c>
      <c r="H413" s="40">
        <f t="shared" si="0"/>
        <v>379970.00059999968</v>
      </c>
      <c r="I413" s="40">
        <f t="shared" si="0"/>
        <v>722007.20000000065</v>
      </c>
      <c r="J413" s="40">
        <f t="shared" si="0"/>
        <v>28527.999999999971</v>
      </c>
      <c r="K413" s="40">
        <f t="shared" si="0"/>
        <v>38968.399999999972</v>
      </c>
      <c r="L413" s="40">
        <f t="shared" si="0"/>
        <v>3368364</v>
      </c>
      <c r="M413" s="40">
        <f t="shared" si="0"/>
        <v>187512</v>
      </c>
      <c r="N413" s="40">
        <f t="shared" si="0"/>
        <v>14987014.032999994</v>
      </c>
      <c r="O413" s="40">
        <f t="shared" si="0"/>
        <v>3150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46"/>
  <sheetViews>
    <sheetView workbookViewId="0">
      <pane ySplit="4" topLeftCell="A5" activePane="bottomLeft" state="frozen"/>
      <selection pane="bottomLeft" activeCell="A5" sqref="A5"/>
    </sheetView>
  </sheetViews>
  <sheetFormatPr defaultColWidth="9.109375" defaultRowHeight="13.2" x14ac:dyDescent="0.25"/>
  <cols>
    <col min="1" max="1" width="5" style="35" bestFit="1" customWidth="1"/>
    <col min="2" max="2" width="23" style="35" bestFit="1" customWidth="1"/>
    <col min="3" max="3" width="10.109375" style="35" customWidth="1"/>
    <col min="4" max="6" width="9.109375" style="35"/>
    <col min="7" max="7" width="10.109375" style="35" customWidth="1"/>
    <col min="8" max="8" width="11" style="35" customWidth="1"/>
    <col min="9" max="9" width="8" style="35" customWidth="1"/>
    <col min="10" max="11" width="10" style="35" customWidth="1"/>
    <col min="12" max="12" width="9.109375" style="35"/>
    <col min="13" max="13" width="10.88671875" style="35" customWidth="1"/>
    <col min="14" max="14" width="12" style="35" customWidth="1"/>
    <col min="15" max="15" width="6.88671875" style="35" customWidth="1"/>
    <col min="16" max="16" width="19.44140625" style="35" customWidth="1"/>
    <col min="17" max="17" width="10.109375" style="35" customWidth="1"/>
    <col min="18" max="18" width="9.109375" style="35"/>
    <col min="19" max="19" width="10.109375" style="35" customWidth="1"/>
    <col min="20" max="20" width="9.109375" style="35"/>
    <col min="21" max="22" width="10.109375" style="35" customWidth="1"/>
    <col min="23" max="23" width="9.109375" style="35"/>
    <col min="24" max="24" width="10.109375" style="35" customWidth="1"/>
    <col min="25" max="25" width="11.109375" style="35" customWidth="1"/>
    <col min="26" max="26" width="10.109375" style="35" customWidth="1"/>
    <col min="27" max="28" width="9.109375" style="35"/>
    <col min="29" max="30" width="11.109375" style="35" customWidth="1"/>
    <col min="31" max="32" width="10.109375" style="35" customWidth="1"/>
    <col min="33" max="33" width="9.109375" style="35"/>
    <col min="34" max="36" width="12" style="35" customWidth="1"/>
    <col min="37" max="37" width="11.109375" style="35" customWidth="1"/>
    <col min="38" max="38" width="9.109375" style="35"/>
    <col min="39" max="40" width="23" style="35" customWidth="1"/>
    <col min="41" max="41" width="8.44140625" style="35" bestFit="1" customWidth="1"/>
    <col min="42" max="42" width="9.109375" style="35"/>
    <col min="43" max="43" width="8.44140625" style="35" customWidth="1"/>
    <col min="44" max="44" width="9.109375" style="35"/>
    <col min="45" max="45" width="10.109375" style="35" bestFit="1" customWidth="1"/>
    <col min="46" max="46" width="9.109375" style="35"/>
    <col min="47" max="47" width="10.109375" style="35" bestFit="1" customWidth="1"/>
    <col min="48" max="48" width="9.88671875" style="35" bestFit="1" customWidth="1"/>
    <col min="49" max="49" width="23" style="35" bestFit="1" customWidth="1"/>
    <col min="50" max="50" width="8.44140625" style="35" bestFit="1" customWidth="1"/>
    <col min="51" max="52" width="9.109375" style="35"/>
    <col min="53" max="53" width="5" style="35" bestFit="1" customWidth="1"/>
    <col min="54" max="54" width="23" style="35" bestFit="1" customWidth="1"/>
    <col min="55" max="55" width="7" style="35" bestFit="1" customWidth="1"/>
    <col min="56" max="57" width="9.109375" style="35"/>
    <col min="58" max="58" width="5" style="35" bestFit="1" customWidth="1"/>
    <col min="59" max="59" width="23" style="35" bestFit="1" customWidth="1"/>
    <col min="60" max="60" width="10" style="35" bestFit="1" customWidth="1"/>
    <col min="61" max="62" width="9.109375" style="35"/>
    <col min="63" max="63" width="5" style="35" bestFit="1" customWidth="1"/>
    <col min="64" max="64" width="23" style="35" bestFit="1" customWidth="1"/>
    <col min="65" max="65" width="8" style="35" bestFit="1" customWidth="1"/>
    <col min="66" max="67" width="9.109375" style="35"/>
    <col min="68" max="68" width="5" style="35" bestFit="1" customWidth="1"/>
    <col min="69" max="69" width="23" style="35" bestFit="1" customWidth="1"/>
    <col min="70" max="70" width="8.109375" style="35" bestFit="1" customWidth="1"/>
    <col min="71" max="72" width="9.109375" style="35"/>
    <col min="73" max="73" width="5" style="35" bestFit="1" customWidth="1"/>
    <col min="74" max="74" width="23" style="35" bestFit="1" customWidth="1"/>
    <col min="75" max="76" width="12.44140625" style="35" bestFit="1" customWidth="1"/>
    <col min="77" max="78" width="9.109375" style="35"/>
    <col min="79" max="79" width="5" style="35" bestFit="1" customWidth="1"/>
    <col min="80" max="80" width="23" style="35" bestFit="1" customWidth="1"/>
    <col min="81" max="81" width="7" style="35" bestFit="1" customWidth="1"/>
    <col min="82" max="82" width="9.109375" style="35"/>
    <col min="83" max="83" width="5" style="35" bestFit="1" customWidth="1"/>
    <col min="84" max="84" width="23" style="35" bestFit="1" customWidth="1"/>
    <col min="85" max="85" width="8" style="35" bestFit="1" customWidth="1"/>
    <col min="86" max="89" width="9.109375" style="35"/>
    <col min="90" max="90" width="5" style="35" bestFit="1" customWidth="1"/>
    <col min="91" max="91" width="23" style="35" bestFit="1" customWidth="1"/>
    <col min="92" max="92" width="11" style="35" bestFit="1" customWidth="1"/>
    <col min="93" max="93" width="9.109375" style="35"/>
    <col min="94" max="94" width="5" style="35" bestFit="1" customWidth="1"/>
    <col min="95" max="95" width="23" style="35" bestFit="1" customWidth="1"/>
    <col min="96" max="96" width="7" style="35" bestFit="1" customWidth="1"/>
    <col min="97" max="97" width="9.109375" style="35"/>
    <col min="98" max="98" width="5" style="35" bestFit="1" customWidth="1"/>
    <col min="99" max="99" width="23" style="35" bestFit="1" customWidth="1"/>
    <col min="100" max="100" width="6" style="35" bestFit="1" customWidth="1"/>
    <col min="101" max="101" width="9.109375" style="35"/>
    <col min="102" max="102" width="5" style="35" bestFit="1" customWidth="1"/>
    <col min="103" max="103" width="23" style="35" bestFit="1" customWidth="1"/>
    <col min="104" max="104" width="8" style="35" bestFit="1" customWidth="1"/>
    <col min="105" max="105" width="5" style="35" bestFit="1" customWidth="1"/>
    <col min="106" max="106" width="23" style="35" bestFit="1" customWidth="1"/>
    <col min="107" max="107" width="8" style="35" bestFit="1" customWidth="1"/>
    <col min="108" max="108" width="5" style="35" bestFit="1" customWidth="1"/>
    <col min="109" max="109" width="23" style="35" bestFit="1" customWidth="1"/>
    <col min="110" max="110" width="7" style="35" bestFit="1" customWidth="1"/>
    <col min="111" max="16384" width="9.109375" style="35"/>
  </cols>
  <sheetData>
    <row r="1" spans="1:51" x14ac:dyDescent="0.25">
      <c r="A1" s="34">
        <v>1</v>
      </c>
      <c r="B1" s="34">
        <v>2</v>
      </c>
      <c r="C1" s="34">
        <v>3</v>
      </c>
      <c r="D1" s="34">
        <v>4</v>
      </c>
      <c r="E1" s="34">
        <v>5</v>
      </c>
      <c r="F1" s="34">
        <v>6</v>
      </c>
      <c r="G1" s="34">
        <v>7</v>
      </c>
      <c r="H1" s="34">
        <v>8</v>
      </c>
      <c r="I1" s="34">
        <v>9</v>
      </c>
      <c r="J1" s="34">
        <v>10</v>
      </c>
      <c r="K1" s="34">
        <v>11</v>
      </c>
      <c r="L1" s="34">
        <v>12</v>
      </c>
      <c r="M1" s="34">
        <v>13</v>
      </c>
      <c r="N1" s="34">
        <v>14</v>
      </c>
      <c r="O1" s="34">
        <v>15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51" x14ac:dyDescent="0.25">
      <c r="A3" s="34" t="s">
        <v>593</v>
      </c>
      <c r="B3" s="34" t="s">
        <v>594</v>
      </c>
      <c r="C3" s="34" t="s">
        <v>595</v>
      </c>
      <c r="D3" s="34" t="s">
        <v>596</v>
      </c>
      <c r="E3" s="34" t="s">
        <v>610</v>
      </c>
      <c r="F3" s="34" t="s">
        <v>597</v>
      </c>
      <c r="G3" s="34" t="s">
        <v>568</v>
      </c>
      <c r="H3" s="34" t="s">
        <v>598</v>
      </c>
      <c r="I3" s="34" t="s">
        <v>599</v>
      </c>
      <c r="J3" s="34" t="s">
        <v>600</v>
      </c>
      <c r="K3" s="34" t="s">
        <v>600</v>
      </c>
      <c r="L3" s="34" t="s">
        <v>601</v>
      </c>
      <c r="M3" s="34" t="s">
        <v>601</v>
      </c>
      <c r="N3" s="34" t="s">
        <v>602</v>
      </c>
      <c r="O3" s="34" t="s">
        <v>406</v>
      </c>
      <c r="P3" s="34"/>
      <c r="AE3" s="34"/>
      <c r="AH3" s="34"/>
      <c r="AL3" s="53"/>
      <c r="AM3" s="53"/>
    </row>
    <row r="4" spans="1:51" x14ac:dyDescent="0.25">
      <c r="A4" s="34"/>
      <c r="B4" s="34"/>
      <c r="C4" s="34"/>
      <c r="D4" s="34" t="s">
        <v>603</v>
      </c>
      <c r="E4" s="34"/>
      <c r="F4" s="34"/>
      <c r="G4" s="34"/>
      <c r="H4" s="34"/>
      <c r="I4" s="34"/>
      <c r="J4" s="34" t="s">
        <v>604</v>
      </c>
      <c r="K4" s="34" t="s">
        <v>605</v>
      </c>
      <c r="L4" s="34" t="s">
        <v>606</v>
      </c>
      <c r="M4" s="34" t="s">
        <v>607</v>
      </c>
      <c r="N4" s="34" t="s">
        <v>608</v>
      </c>
      <c r="O4" s="34" t="s">
        <v>609</v>
      </c>
      <c r="P4" s="34"/>
    </row>
    <row r="5" spans="1:51" x14ac:dyDescent="0.25">
      <c r="A5" s="35">
        <v>1680</v>
      </c>
      <c r="B5" s="35" t="s">
        <v>0</v>
      </c>
      <c r="C5" s="36">
        <v>25357</v>
      </c>
      <c r="D5" s="35">
        <v>5401</v>
      </c>
      <c r="E5" s="35">
        <v>1852</v>
      </c>
      <c r="F5" s="35">
        <v>195</v>
      </c>
      <c r="G5" s="324">
        <v>3620</v>
      </c>
      <c r="H5" s="35">
        <v>0</v>
      </c>
      <c r="I5" s="35">
        <v>164.8</v>
      </c>
      <c r="J5" s="35">
        <v>0</v>
      </c>
      <c r="K5" s="35">
        <v>12.399999999999977</v>
      </c>
      <c r="L5" s="35">
        <v>27621</v>
      </c>
      <c r="M5" s="35">
        <v>267</v>
      </c>
      <c r="N5" s="35">
        <v>3232.32</v>
      </c>
      <c r="O5" s="324">
        <v>34</v>
      </c>
      <c r="AK5"/>
      <c r="AL5"/>
      <c r="AM5"/>
    </row>
    <row r="6" spans="1:51" x14ac:dyDescent="0.25">
      <c r="A6" s="35">
        <v>738</v>
      </c>
      <c r="B6" s="35" t="s">
        <v>1</v>
      </c>
      <c r="C6" s="36">
        <v>12846</v>
      </c>
      <c r="D6" s="35">
        <v>3516</v>
      </c>
      <c r="E6" s="35">
        <v>641.20000000000005</v>
      </c>
      <c r="F6" s="35">
        <v>90</v>
      </c>
      <c r="G6" s="324">
        <v>1610</v>
      </c>
      <c r="H6" s="35">
        <v>0</v>
      </c>
      <c r="I6" s="35">
        <v>500.8</v>
      </c>
      <c r="J6" s="35">
        <v>0</v>
      </c>
      <c r="K6" s="35">
        <v>0</v>
      </c>
      <c r="L6" s="35">
        <v>5040</v>
      </c>
      <c r="M6" s="35">
        <v>277</v>
      </c>
      <c r="N6" s="35">
        <v>1695.92</v>
      </c>
      <c r="O6" s="324">
        <v>7</v>
      </c>
      <c r="AK6"/>
      <c r="AL6"/>
      <c r="AM6"/>
    </row>
    <row r="7" spans="1:51" x14ac:dyDescent="0.25">
      <c r="A7" s="35">
        <v>358</v>
      </c>
      <c r="B7" s="35" t="s">
        <v>2</v>
      </c>
      <c r="C7" s="36">
        <v>30759</v>
      </c>
      <c r="D7" s="35">
        <v>7804</v>
      </c>
      <c r="E7" s="35">
        <v>1633.6999999999998</v>
      </c>
      <c r="F7" s="35">
        <v>1090</v>
      </c>
      <c r="G7" s="324">
        <v>4090</v>
      </c>
      <c r="H7" s="35">
        <v>0</v>
      </c>
      <c r="I7" s="35">
        <v>0</v>
      </c>
      <c r="J7" s="35">
        <v>1878.1999999999998</v>
      </c>
      <c r="K7" s="35">
        <v>0</v>
      </c>
      <c r="L7" s="35">
        <v>2011</v>
      </c>
      <c r="M7" s="35">
        <v>1218</v>
      </c>
      <c r="N7" s="35">
        <v>10439.852999999999</v>
      </c>
      <c r="O7" s="324">
        <v>3</v>
      </c>
      <c r="AK7"/>
      <c r="AL7"/>
      <c r="AM7"/>
    </row>
    <row r="8" spans="1:51" x14ac:dyDescent="0.25">
      <c r="A8" s="35">
        <v>197</v>
      </c>
      <c r="B8" s="35" t="s">
        <v>3</v>
      </c>
      <c r="C8" s="36">
        <v>27013</v>
      </c>
      <c r="D8" s="35">
        <v>6358</v>
      </c>
      <c r="E8" s="35">
        <v>2350.6</v>
      </c>
      <c r="F8" s="35">
        <v>475</v>
      </c>
      <c r="G8" s="324">
        <v>18290</v>
      </c>
      <c r="H8" s="35">
        <v>385.84</v>
      </c>
      <c r="I8" s="35">
        <v>1373.6000000000001</v>
      </c>
      <c r="J8" s="35">
        <v>0</v>
      </c>
      <c r="K8" s="35">
        <v>0</v>
      </c>
      <c r="L8" s="35">
        <v>9653</v>
      </c>
      <c r="M8" s="35">
        <v>52</v>
      </c>
      <c r="N8" s="35">
        <v>8920.5</v>
      </c>
      <c r="O8" s="324">
        <v>8</v>
      </c>
      <c r="AK8"/>
      <c r="AL8"/>
      <c r="AM8"/>
    </row>
    <row r="9" spans="1:51" x14ac:dyDescent="0.25">
      <c r="A9" s="35">
        <v>59</v>
      </c>
      <c r="B9" s="35" t="s">
        <v>4</v>
      </c>
      <c r="C9" s="36">
        <v>28016</v>
      </c>
      <c r="D9" s="35">
        <v>7048</v>
      </c>
      <c r="E9" s="35">
        <v>2765</v>
      </c>
      <c r="F9" s="35">
        <v>140</v>
      </c>
      <c r="G9" s="324">
        <v>7290</v>
      </c>
      <c r="H9" s="35">
        <v>0</v>
      </c>
      <c r="I9" s="35">
        <v>1393.6000000000001</v>
      </c>
      <c r="J9" s="35">
        <v>0</v>
      </c>
      <c r="K9" s="35">
        <v>0</v>
      </c>
      <c r="L9" s="35">
        <v>10227</v>
      </c>
      <c r="M9" s="35">
        <v>172</v>
      </c>
      <c r="N9" s="35">
        <v>4744.1499999999996</v>
      </c>
      <c r="O9" s="324">
        <v>14</v>
      </c>
      <c r="AK9"/>
      <c r="AL9"/>
      <c r="AM9"/>
    </row>
    <row r="10" spans="1:51" x14ac:dyDescent="0.25">
      <c r="A10" s="35">
        <v>482</v>
      </c>
      <c r="B10" s="35" t="s">
        <v>5</v>
      </c>
      <c r="C10" s="36">
        <v>19801</v>
      </c>
      <c r="D10" s="35">
        <v>5219</v>
      </c>
      <c r="E10" s="35">
        <v>1514.3</v>
      </c>
      <c r="F10" s="35">
        <v>955</v>
      </c>
      <c r="G10" s="324">
        <v>3990</v>
      </c>
      <c r="H10" s="35">
        <v>0</v>
      </c>
      <c r="I10" s="35">
        <v>0</v>
      </c>
      <c r="J10" s="35">
        <v>0</v>
      </c>
      <c r="K10" s="35">
        <v>0</v>
      </c>
      <c r="L10" s="35">
        <v>875</v>
      </c>
      <c r="M10" s="35">
        <v>131</v>
      </c>
      <c r="N10" s="35">
        <v>12017.366</v>
      </c>
      <c r="O10" s="324">
        <v>3</v>
      </c>
      <c r="AK10"/>
      <c r="AL10"/>
      <c r="AM10"/>
    </row>
    <row r="11" spans="1:51" x14ac:dyDescent="0.25">
      <c r="A11" s="35">
        <v>613</v>
      </c>
      <c r="B11" s="35" t="s">
        <v>6</v>
      </c>
      <c r="C11" s="36">
        <v>25069</v>
      </c>
      <c r="D11" s="35">
        <v>6258</v>
      </c>
      <c r="E11" s="35">
        <v>995.89999999999986</v>
      </c>
      <c r="F11" s="35">
        <v>1945</v>
      </c>
      <c r="G11" s="324">
        <v>2460</v>
      </c>
      <c r="H11" s="35">
        <v>0</v>
      </c>
      <c r="I11" s="35">
        <v>51.2</v>
      </c>
      <c r="J11" s="35">
        <v>842</v>
      </c>
      <c r="K11" s="35">
        <v>64</v>
      </c>
      <c r="L11" s="35">
        <v>2168</v>
      </c>
      <c r="M11" s="35">
        <v>207</v>
      </c>
      <c r="N11" s="35">
        <v>11128.59</v>
      </c>
      <c r="O11" s="324">
        <v>2</v>
      </c>
      <c r="AH11" s="36"/>
      <c r="AI11" s="36"/>
      <c r="AK11"/>
      <c r="AL11"/>
      <c r="AM11"/>
    </row>
    <row r="12" spans="1:51" x14ac:dyDescent="0.25">
      <c r="A12" s="35">
        <v>361</v>
      </c>
      <c r="B12" s="35" t="s">
        <v>7</v>
      </c>
      <c r="C12" s="36">
        <v>94866</v>
      </c>
      <c r="D12" s="35">
        <v>20434</v>
      </c>
      <c r="E12" s="35">
        <v>10271.599999999999</v>
      </c>
      <c r="F12" s="35">
        <v>7590</v>
      </c>
      <c r="G12" s="324">
        <v>129440</v>
      </c>
      <c r="H12" s="35">
        <v>3085.16</v>
      </c>
      <c r="I12" s="35">
        <v>5976</v>
      </c>
      <c r="J12" s="35">
        <v>0</v>
      </c>
      <c r="K12" s="35">
        <v>0</v>
      </c>
      <c r="L12" s="35">
        <v>2927</v>
      </c>
      <c r="M12" s="35">
        <v>193</v>
      </c>
      <c r="N12" s="35">
        <v>108067.62</v>
      </c>
      <c r="O12" s="324">
        <v>2</v>
      </c>
      <c r="AK12"/>
      <c r="AL12"/>
      <c r="AM12"/>
    </row>
    <row r="13" spans="1:51" x14ac:dyDescent="0.25">
      <c r="A13" s="35">
        <v>141</v>
      </c>
      <c r="B13" s="35" t="s">
        <v>8</v>
      </c>
      <c r="C13" s="36">
        <v>72459</v>
      </c>
      <c r="D13" s="35">
        <v>17258</v>
      </c>
      <c r="E13" s="35">
        <v>7915.6</v>
      </c>
      <c r="F13" s="35">
        <v>7860</v>
      </c>
      <c r="G13" s="324">
        <v>115920</v>
      </c>
      <c r="H13" s="35">
        <v>5000.38</v>
      </c>
      <c r="I13" s="35">
        <v>4818.4000000000005</v>
      </c>
      <c r="J13" s="35">
        <v>0</v>
      </c>
      <c r="K13" s="35">
        <v>0</v>
      </c>
      <c r="L13" s="35">
        <v>6730</v>
      </c>
      <c r="M13" s="35">
        <v>211</v>
      </c>
      <c r="N13" s="35">
        <v>48735.360000000001</v>
      </c>
      <c r="O13" s="324">
        <v>5</v>
      </c>
      <c r="AK13"/>
      <c r="AL13"/>
      <c r="AM13"/>
    </row>
    <row r="14" spans="1:51" x14ac:dyDescent="0.25">
      <c r="A14" s="35">
        <v>34</v>
      </c>
      <c r="B14" s="35" t="s">
        <v>9</v>
      </c>
      <c r="C14" s="36">
        <v>196013</v>
      </c>
      <c r="D14" s="35">
        <v>53094</v>
      </c>
      <c r="E14" s="35">
        <v>13370.3</v>
      </c>
      <c r="F14" s="35">
        <v>38930</v>
      </c>
      <c r="G14" s="324">
        <v>266350</v>
      </c>
      <c r="H14" s="35">
        <v>4945.08</v>
      </c>
      <c r="I14" s="35">
        <v>9984.8000000000011</v>
      </c>
      <c r="J14" s="35">
        <v>0</v>
      </c>
      <c r="K14" s="35">
        <v>1034.3999999999996</v>
      </c>
      <c r="L14" s="35">
        <v>12923</v>
      </c>
      <c r="M14" s="35">
        <v>2070</v>
      </c>
      <c r="N14" s="35">
        <v>125271.708</v>
      </c>
      <c r="O14" s="324">
        <v>6</v>
      </c>
      <c r="AK14"/>
      <c r="AL14"/>
      <c r="AM14"/>
    </row>
    <row r="15" spans="1:51" x14ac:dyDescent="0.25">
      <c r="A15" s="35">
        <v>484</v>
      </c>
      <c r="B15" s="35" t="s">
        <v>10</v>
      </c>
      <c r="C15" s="36">
        <v>106785</v>
      </c>
      <c r="D15" s="35">
        <v>25825</v>
      </c>
      <c r="E15" s="35">
        <v>7457.4</v>
      </c>
      <c r="F15" s="35">
        <v>6505</v>
      </c>
      <c r="G15" s="324">
        <v>80780</v>
      </c>
      <c r="H15" s="35">
        <v>2167.36</v>
      </c>
      <c r="I15" s="35">
        <v>5908.8</v>
      </c>
      <c r="J15" s="35">
        <v>0</v>
      </c>
      <c r="K15" s="35">
        <v>539.59999999999945</v>
      </c>
      <c r="L15" s="35">
        <v>12636</v>
      </c>
      <c r="M15" s="35">
        <v>614</v>
      </c>
      <c r="N15" s="35">
        <v>82800.381999999998</v>
      </c>
      <c r="O15" s="324">
        <v>11</v>
      </c>
      <c r="AK15"/>
      <c r="AL15"/>
      <c r="AM15"/>
    </row>
    <row r="16" spans="1:51" x14ac:dyDescent="0.25">
      <c r="A16" s="35">
        <v>1723</v>
      </c>
      <c r="B16" s="35" t="s">
        <v>11</v>
      </c>
      <c r="C16" s="36">
        <v>9717</v>
      </c>
      <c r="D16" s="35">
        <v>2171</v>
      </c>
      <c r="E16" s="35">
        <v>444.09999999999997</v>
      </c>
      <c r="F16" s="35">
        <v>55</v>
      </c>
      <c r="G16" s="324">
        <v>330</v>
      </c>
      <c r="H16" s="35">
        <v>0</v>
      </c>
      <c r="I16" s="35">
        <v>0</v>
      </c>
      <c r="J16" s="35">
        <v>0</v>
      </c>
      <c r="K16" s="35">
        <v>0</v>
      </c>
      <c r="L16" s="35">
        <v>9304</v>
      </c>
      <c r="M16" s="35">
        <v>48</v>
      </c>
      <c r="N16" s="35">
        <v>1197.7919999999999</v>
      </c>
      <c r="O16" s="324">
        <v>8</v>
      </c>
      <c r="AK16"/>
      <c r="AL16"/>
      <c r="AM16"/>
    </row>
    <row r="17" spans="1:45" x14ac:dyDescent="0.25">
      <c r="A17" s="35">
        <v>60</v>
      </c>
      <c r="B17" s="35" t="s">
        <v>12</v>
      </c>
      <c r="C17" s="36">
        <v>3578</v>
      </c>
      <c r="D17" s="35">
        <v>808</v>
      </c>
      <c r="E17" s="35">
        <v>169.39999999999998</v>
      </c>
      <c r="F17" s="35">
        <v>0</v>
      </c>
      <c r="G17" s="324">
        <v>230</v>
      </c>
      <c r="H17" s="35">
        <v>0</v>
      </c>
      <c r="I17" s="35">
        <v>141.6</v>
      </c>
      <c r="J17" s="35">
        <v>0</v>
      </c>
      <c r="K17" s="35">
        <v>23</v>
      </c>
      <c r="L17" s="35">
        <v>5829</v>
      </c>
      <c r="M17" s="35">
        <v>65</v>
      </c>
      <c r="N17" s="35">
        <v>803.35799999999995</v>
      </c>
      <c r="O17" s="324">
        <v>4</v>
      </c>
      <c r="AK17"/>
      <c r="AL17"/>
      <c r="AM17"/>
    </row>
    <row r="18" spans="1:45" x14ac:dyDescent="0.25">
      <c r="A18" s="35">
        <v>307</v>
      </c>
      <c r="B18" s="35" t="s">
        <v>13</v>
      </c>
      <c r="C18" s="36">
        <v>150897</v>
      </c>
      <c r="D18" s="35">
        <v>39640</v>
      </c>
      <c r="E18" s="35">
        <v>11243.8</v>
      </c>
      <c r="F18" s="35">
        <v>14885</v>
      </c>
      <c r="G18" s="324">
        <v>240220</v>
      </c>
      <c r="H18" s="35">
        <v>5959.28</v>
      </c>
      <c r="I18" s="35">
        <v>11588</v>
      </c>
      <c r="J18" s="35">
        <v>848.19999999999709</v>
      </c>
      <c r="K18" s="35">
        <v>448.99999999999818</v>
      </c>
      <c r="L18" s="35">
        <v>6264</v>
      </c>
      <c r="M18" s="35">
        <v>122</v>
      </c>
      <c r="N18" s="35">
        <v>144120.06</v>
      </c>
      <c r="O18" s="324">
        <v>3</v>
      </c>
      <c r="AK18"/>
      <c r="AL18"/>
      <c r="AM18"/>
    </row>
    <row r="19" spans="1:45" x14ac:dyDescent="0.25">
      <c r="A19" s="35">
        <v>362</v>
      </c>
      <c r="B19" s="35" t="s">
        <v>14</v>
      </c>
      <c r="C19" s="36">
        <v>85015</v>
      </c>
      <c r="D19" s="35">
        <v>19088</v>
      </c>
      <c r="E19" s="35">
        <v>5955</v>
      </c>
      <c r="F19" s="35">
        <v>5470</v>
      </c>
      <c r="G19" s="324">
        <v>53430</v>
      </c>
      <c r="H19" s="35">
        <v>415.8</v>
      </c>
      <c r="I19" s="35">
        <v>4545.6000000000004</v>
      </c>
      <c r="J19" s="35">
        <v>0</v>
      </c>
      <c r="K19" s="35">
        <v>778.19999999999982</v>
      </c>
      <c r="L19" s="35">
        <v>4132</v>
      </c>
      <c r="M19" s="35">
        <v>276</v>
      </c>
      <c r="N19" s="35">
        <v>89220.6</v>
      </c>
      <c r="O19" s="324">
        <v>6</v>
      </c>
      <c r="AK19"/>
      <c r="AL19"/>
      <c r="AM19"/>
    </row>
    <row r="20" spans="1:45" x14ac:dyDescent="0.25">
      <c r="A20" s="35">
        <v>363</v>
      </c>
      <c r="B20" s="35" t="s">
        <v>15</v>
      </c>
      <c r="C20" s="36">
        <v>810937</v>
      </c>
      <c r="D20" s="35">
        <v>164602</v>
      </c>
      <c r="E20" s="35">
        <v>104711</v>
      </c>
      <c r="F20" s="35">
        <v>199745</v>
      </c>
      <c r="G20" s="324">
        <v>1677500</v>
      </c>
      <c r="H20" s="35">
        <v>16369.5164</v>
      </c>
      <c r="I20" s="35">
        <v>29008.800000000003</v>
      </c>
      <c r="J20" s="35">
        <v>0</v>
      </c>
      <c r="K20" s="35">
        <v>557.19999999999709</v>
      </c>
      <c r="L20" s="35">
        <v>16524</v>
      </c>
      <c r="M20" s="35">
        <v>3103</v>
      </c>
      <c r="N20" s="35">
        <v>2584244.25</v>
      </c>
      <c r="O20" s="324">
        <v>21</v>
      </c>
      <c r="AK20"/>
      <c r="AL20"/>
      <c r="AM20"/>
    </row>
    <row r="21" spans="1:45" x14ac:dyDescent="0.25">
      <c r="A21" s="35">
        <v>200</v>
      </c>
      <c r="B21" s="35" t="s">
        <v>16</v>
      </c>
      <c r="C21" s="36">
        <v>157545</v>
      </c>
      <c r="D21" s="35">
        <v>35639</v>
      </c>
      <c r="E21" s="35">
        <v>13537</v>
      </c>
      <c r="F21" s="35">
        <v>7540</v>
      </c>
      <c r="G21" s="324">
        <v>247920</v>
      </c>
      <c r="H21" s="35">
        <v>6609.7199999999993</v>
      </c>
      <c r="I21" s="35">
        <v>9256</v>
      </c>
      <c r="J21" s="35">
        <v>0</v>
      </c>
      <c r="K21" s="35">
        <v>0</v>
      </c>
      <c r="L21" s="35">
        <v>33988</v>
      </c>
      <c r="M21" s="35">
        <v>127</v>
      </c>
      <c r="N21" s="35">
        <v>125483.64</v>
      </c>
      <c r="O21" s="324">
        <v>23</v>
      </c>
      <c r="AK21"/>
      <c r="AL21"/>
      <c r="AM21"/>
    </row>
    <row r="22" spans="1:45" x14ac:dyDescent="0.25">
      <c r="A22" s="35">
        <v>3</v>
      </c>
      <c r="B22" s="35" t="s">
        <v>17</v>
      </c>
      <c r="C22" s="36">
        <v>12064</v>
      </c>
      <c r="D22" s="35">
        <v>2529</v>
      </c>
      <c r="E22" s="35">
        <v>1603.9</v>
      </c>
      <c r="F22" s="35">
        <v>475</v>
      </c>
      <c r="G22" s="324">
        <v>8300</v>
      </c>
      <c r="H22" s="35">
        <v>616.05999999999995</v>
      </c>
      <c r="I22" s="35">
        <v>964.80000000000007</v>
      </c>
      <c r="J22" s="35">
        <v>0</v>
      </c>
      <c r="K22" s="35">
        <v>185.19999999999993</v>
      </c>
      <c r="L22" s="35">
        <v>2376</v>
      </c>
      <c r="M22" s="35">
        <v>82</v>
      </c>
      <c r="N22" s="35">
        <v>6145.8540000000003</v>
      </c>
      <c r="O22" s="324">
        <v>1</v>
      </c>
      <c r="AK22"/>
      <c r="AL22"/>
      <c r="AM22"/>
    </row>
    <row r="23" spans="1:45" x14ac:dyDescent="0.25">
      <c r="A23" s="35">
        <v>202</v>
      </c>
      <c r="B23" s="35" t="s">
        <v>18</v>
      </c>
      <c r="C23" s="36">
        <v>150823</v>
      </c>
      <c r="D23" s="35">
        <v>33193</v>
      </c>
      <c r="E23" s="35">
        <v>18898.900000000001</v>
      </c>
      <c r="F23" s="35">
        <v>17470</v>
      </c>
      <c r="G23" s="324">
        <v>314800</v>
      </c>
      <c r="H23" s="35">
        <v>7716.3407999999999</v>
      </c>
      <c r="I23" s="35">
        <v>6868</v>
      </c>
      <c r="J23" s="35">
        <v>0</v>
      </c>
      <c r="K23" s="35">
        <v>0</v>
      </c>
      <c r="L23" s="35">
        <v>9796</v>
      </c>
      <c r="M23" s="35">
        <v>358</v>
      </c>
      <c r="N23" s="35">
        <v>158050.28599999999</v>
      </c>
      <c r="O23" s="324">
        <v>5</v>
      </c>
      <c r="AH23" s="36"/>
      <c r="AK23"/>
      <c r="AL23"/>
      <c r="AM23"/>
    </row>
    <row r="24" spans="1:45" x14ac:dyDescent="0.25">
      <c r="A24" s="35">
        <v>106</v>
      </c>
      <c r="B24" s="35" t="s">
        <v>19</v>
      </c>
      <c r="C24" s="36">
        <v>67190</v>
      </c>
      <c r="D24" s="35">
        <v>16363</v>
      </c>
      <c r="E24" s="35">
        <v>6596</v>
      </c>
      <c r="F24" s="35">
        <v>1675</v>
      </c>
      <c r="G24" s="324">
        <v>109660</v>
      </c>
      <c r="H24" s="35">
        <v>1852.1599999999999</v>
      </c>
      <c r="I24" s="35">
        <v>3793.6000000000004</v>
      </c>
      <c r="J24" s="35">
        <v>0</v>
      </c>
      <c r="K24" s="35">
        <v>0</v>
      </c>
      <c r="L24" s="35">
        <v>8189</v>
      </c>
      <c r="M24" s="35">
        <v>156</v>
      </c>
      <c r="N24" s="35">
        <v>49846.96</v>
      </c>
      <c r="O24" s="324">
        <v>3</v>
      </c>
      <c r="AK24"/>
      <c r="AL24"/>
      <c r="AM24"/>
    </row>
    <row r="25" spans="1:45" x14ac:dyDescent="0.25">
      <c r="A25" s="35">
        <v>743</v>
      </c>
      <c r="B25" s="35" t="s">
        <v>20</v>
      </c>
      <c r="C25" s="36">
        <v>16440</v>
      </c>
      <c r="D25" s="35">
        <v>3756</v>
      </c>
      <c r="E25" s="35">
        <v>1252.5999999999999</v>
      </c>
      <c r="F25" s="35">
        <v>220</v>
      </c>
      <c r="G25" s="324">
        <v>8180</v>
      </c>
      <c r="H25" s="35">
        <v>0</v>
      </c>
      <c r="I25" s="35">
        <v>911.2</v>
      </c>
      <c r="J25" s="35">
        <v>0</v>
      </c>
      <c r="K25" s="35">
        <v>44.5</v>
      </c>
      <c r="L25" s="35">
        <v>7016</v>
      </c>
      <c r="M25" s="35">
        <v>118</v>
      </c>
      <c r="N25" s="35">
        <v>6095.2759999999998</v>
      </c>
      <c r="O25" s="324">
        <v>2</v>
      </c>
      <c r="AK25"/>
      <c r="AL25"/>
      <c r="AM25"/>
    </row>
    <row r="26" spans="1:45" x14ac:dyDescent="0.25">
      <c r="A26" s="35">
        <v>744</v>
      </c>
      <c r="B26" s="35" t="s">
        <v>21</v>
      </c>
      <c r="C26" s="36">
        <v>6612</v>
      </c>
      <c r="D26" s="35">
        <v>1222</v>
      </c>
      <c r="E26" s="35">
        <v>529.4</v>
      </c>
      <c r="F26" s="35">
        <v>55</v>
      </c>
      <c r="G26" s="324">
        <v>420</v>
      </c>
      <c r="H26" s="35">
        <v>0</v>
      </c>
      <c r="I26" s="35">
        <v>203.20000000000002</v>
      </c>
      <c r="J26" s="35">
        <v>0</v>
      </c>
      <c r="K26" s="35">
        <v>0</v>
      </c>
      <c r="L26" s="35">
        <v>7616</v>
      </c>
      <c r="M26" s="35">
        <v>12</v>
      </c>
      <c r="N26" s="35">
        <v>1041.2819999999999</v>
      </c>
      <c r="O26" s="324">
        <v>7</v>
      </c>
      <c r="AK26"/>
      <c r="AL26"/>
      <c r="AM26"/>
    </row>
    <row r="27" spans="1:45" x14ac:dyDescent="0.25">
      <c r="A27" s="35">
        <v>308</v>
      </c>
      <c r="B27" s="35" t="s">
        <v>22</v>
      </c>
      <c r="C27" s="36">
        <v>24314</v>
      </c>
      <c r="D27" s="35">
        <v>5297</v>
      </c>
      <c r="E27" s="35">
        <v>1977.5</v>
      </c>
      <c r="F27" s="35">
        <v>960</v>
      </c>
      <c r="G27" s="324">
        <v>8170</v>
      </c>
      <c r="H27" s="35">
        <v>0</v>
      </c>
      <c r="I27" s="35">
        <v>1111.2</v>
      </c>
      <c r="J27" s="35">
        <v>0</v>
      </c>
      <c r="K27" s="35">
        <v>0</v>
      </c>
      <c r="L27" s="35">
        <v>3253</v>
      </c>
      <c r="M27" s="35">
        <v>48</v>
      </c>
      <c r="N27" s="35">
        <v>17402.900000000001</v>
      </c>
      <c r="O27" s="324">
        <v>5</v>
      </c>
      <c r="AK27"/>
      <c r="AL27"/>
      <c r="AM27"/>
    </row>
    <row r="28" spans="1:45" x14ac:dyDescent="0.25">
      <c r="A28" s="35">
        <v>489</v>
      </c>
      <c r="B28" s="35" t="s">
        <v>23</v>
      </c>
      <c r="C28" s="36">
        <v>47377</v>
      </c>
      <c r="D28" s="35">
        <v>12888</v>
      </c>
      <c r="E28" s="35">
        <v>1662.8</v>
      </c>
      <c r="F28" s="35">
        <v>4710</v>
      </c>
      <c r="G28" s="324">
        <v>19430</v>
      </c>
      <c r="H28" s="35">
        <v>1764.96</v>
      </c>
      <c r="I28" s="35">
        <v>3037.6000000000004</v>
      </c>
      <c r="J28" s="35">
        <v>1718.5999999999985</v>
      </c>
      <c r="K28" s="35">
        <v>1708.1</v>
      </c>
      <c r="L28" s="35">
        <v>1976</v>
      </c>
      <c r="M28" s="35">
        <v>197</v>
      </c>
      <c r="N28" s="35">
        <v>31269.531999999999</v>
      </c>
      <c r="O28" s="324">
        <v>3</v>
      </c>
      <c r="AK28"/>
      <c r="AL28"/>
      <c r="AM28"/>
    </row>
    <row r="29" spans="1:45" x14ac:dyDescent="0.25">
      <c r="A29" s="35">
        <v>203</v>
      </c>
      <c r="B29" s="35" t="s">
        <v>24</v>
      </c>
      <c r="C29" s="36">
        <v>54152</v>
      </c>
      <c r="D29" s="35">
        <v>15979</v>
      </c>
      <c r="E29" s="35">
        <v>2407.2999999999997</v>
      </c>
      <c r="F29" s="35">
        <v>1265</v>
      </c>
      <c r="G29" s="324">
        <v>29460</v>
      </c>
      <c r="H29" s="35">
        <v>1270.32</v>
      </c>
      <c r="I29" s="35">
        <v>3991.2000000000003</v>
      </c>
      <c r="J29" s="35">
        <v>0</v>
      </c>
      <c r="K29" s="35">
        <v>699</v>
      </c>
      <c r="L29" s="35">
        <v>17595</v>
      </c>
      <c r="M29" s="35">
        <v>74</v>
      </c>
      <c r="N29" s="35">
        <v>19492.745999999999</v>
      </c>
      <c r="O29" s="324">
        <v>17</v>
      </c>
      <c r="AK29"/>
      <c r="AL29"/>
      <c r="AM29"/>
    </row>
    <row r="30" spans="1:45" x14ac:dyDescent="0.25">
      <c r="A30" s="35">
        <v>5</v>
      </c>
      <c r="B30" s="35" t="s">
        <v>25</v>
      </c>
      <c r="C30" s="36">
        <v>10494</v>
      </c>
      <c r="D30" s="35">
        <v>2490</v>
      </c>
      <c r="E30" s="35">
        <v>851.9</v>
      </c>
      <c r="F30" s="35">
        <v>85</v>
      </c>
      <c r="G30" s="324">
        <v>1850</v>
      </c>
      <c r="H30" s="35">
        <v>0</v>
      </c>
      <c r="I30" s="35">
        <v>0</v>
      </c>
      <c r="J30" s="35">
        <v>0</v>
      </c>
      <c r="K30" s="35">
        <v>0</v>
      </c>
      <c r="L30" s="35">
        <v>4454</v>
      </c>
      <c r="M30" s="35">
        <v>41</v>
      </c>
      <c r="N30" s="35">
        <v>2988.125</v>
      </c>
      <c r="O30" s="324">
        <v>3</v>
      </c>
      <c r="AK30"/>
      <c r="AL30"/>
      <c r="AM30"/>
    </row>
    <row r="31" spans="1:45" x14ac:dyDescent="0.25">
      <c r="A31" s="35">
        <v>888</v>
      </c>
      <c r="B31" s="35" t="s">
        <v>26</v>
      </c>
      <c r="C31" s="36">
        <v>16271</v>
      </c>
      <c r="D31" s="35">
        <v>3143</v>
      </c>
      <c r="E31" s="35">
        <v>1415.5</v>
      </c>
      <c r="F31" s="35">
        <v>325</v>
      </c>
      <c r="G31" s="324">
        <v>4990</v>
      </c>
      <c r="H31" s="35">
        <v>0</v>
      </c>
      <c r="I31" s="35">
        <v>0</v>
      </c>
      <c r="J31" s="35">
        <v>0</v>
      </c>
      <c r="K31" s="35">
        <v>0</v>
      </c>
      <c r="L31" s="35">
        <v>2103</v>
      </c>
      <c r="M31" s="35">
        <v>0</v>
      </c>
      <c r="N31" s="35">
        <v>6239.7150000000001</v>
      </c>
      <c r="O31" s="324">
        <v>3</v>
      </c>
      <c r="AI31" s="36"/>
      <c r="AK31"/>
      <c r="AL31"/>
      <c r="AM31"/>
      <c r="AQ31" s="36"/>
      <c r="AS31" s="36"/>
    </row>
    <row r="32" spans="1:45" x14ac:dyDescent="0.25">
      <c r="A32" s="35">
        <v>370</v>
      </c>
      <c r="B32" s="35" t="s">
        <v>27</v>
      </c>
      <c r="C32" s="36">
        <v>8910</v>
      </c>
      <c r="D32" s="35">
        <v>2053</v>
      </c>
      <c r="E32" s="35">
        <v>460</v>
      </c>
      <c r="F32" s="35">
        <v>100</v>
      </c>
      <c r="G32" s="324">
        <v>220</v>
      </c>
      <c r="H32" s="35">
        <v>0</v>
      </c>
      <c r="I32" s="35">
        <v>0</v>
      </c>
      <c r="J32" s="35">
        <v>0</v>
      </c>
      <c r="K32" s="35">
        <v>0</v>
      </c>
      <c r="L32" s="35">
        <v>7059</v>
      </c>
      <c r="M32" s="35">
        <v>148</v>
      </c>
      <c r="N32" s="35">
        <v>2124.1999999999998</v>
      </c>
      <c r="O32" s="324">
        <v>4</v>
      </c>
      <c r="AK32"/>
      <c r="AL32"/>
      <c r="AM32"/>
      <c r="AQ32" s="36"/>
      <c r="AS32" s="36"/>
    </row>
    <row r="33" spans="1:41" x14ac:dyDescent="0.25">
      <c r="A33" s="35">
        <v>889</v>
      </c>
      <c r="B33" s="35" t="s">
        <v>28</v>
      </c>
      <c r="C33" s="36">
        <v>13617</v>
      </c>
      <c r="D33" s="35">
        <v>2973</v>
      </c>
      <c r="E33" s="35">
        <v>1131</v>
      </c>
      <c r="F33" s="35">
        <v>535</v>
      </c>
      <c r="G33" s="324">
        <v>9590</v>
      </c>
      <c r="H33" s="35">
        <v>0</v>
      </c>
      <c r="I33" s="35">
        <v>242.4</v>
      </c>
      <c r="J33" s="35">
        <v>0</v>
      </c>
      <c r="K33" s="35">
        <v>0</v>
      </c>
      <c r="L33" s="35">
        <v>2806</v>
      </c>
      <c r="M33" s="35">
        <v>109</v>
      </c>
      <c r="N33" s="35">
        <v>4646.84</v>
      </c>
      <c r="O33" s="324">
        <v>2</v>
      </c>
      <c r="AK33"/>
      <c r="AL33"/>
      <c r="AM33"/>
    </row>
    <row r="34" spans="1:41" x14ac:dyDescent="0.25">
      <c r="A34" s="35">
        <v>7</v>
      </c>
      <c r="B34" s="35" t="s">
        <v>29</v>
      </c>
      <c r="C34" s="36">
        <v>8920</v>
      </c>
      <c r="D34" s="35">
        <v>1690</v>
      </c>
      <c r="E34" s="35">
        <v>957.59999999999991</v>
      </c>
      <c r="F34" s="35">
        <v>70</v>
      </c>
      <c r="G34" s="324">
        <v>950</v>
      </c>
      <c r="H34" s="35">
        <v>0</v>
      </c>
      <c r="I34" s="35">
        <v>142.4</v>
      </c>
      <c r="J34" s="35">
        <v>0</v>
      </c>
      <c r="K34" s="35">
        <v>0</v>
      </c>
      <c r="L34" s="35">
        <v>10836</v>
      </c>
      <c r="M34" s="35">
        <v>173</v>
      </c>
      <c r="N34" s="35">
        <v>674.54399999999998</v>
      </c>
      <c r="O34" s="324">
        <v>14</v>
      </c>
      <c r="AK34"/>
      <c r="AL34"/>
      <c r="AM34"/>
    </row>
    <row r="35" spans="1:41" x14ac:dyDescent="0.25">
      <c r="A35" s="35">
        <v>491</v>
      </c>
      <c r="B35" s="35" t="s">
        <v>30</v>
      </c>
      <c r="C35" s="36">
        <v>9970</v>
      </c>
      <c r="D35" s="35">
        <v>2557</v>
      </c>
      <c r="E35" s="35">
        <v>529.5</v>
      </c>
      <c r="F35" s="35">
        <v>195</v>
      </c>
      <c r="G35" s="324">
        <v>390</v>
      </c>
      <c r="H35" s="35">
        <v>0</v>
      </c>
      <c r="I35" s="35">
        <v>0</v>
      </c>
      <c r="J35" s="35">
        <v>0</v>
      </c>
      <c r="K35" s="35">
        <v>0</v>
      </c>
      <c r="L35" s="35">
        <v>3500</v>
      </c>
      <c r="M35" s="35">
        <v>307</v>
      </c>
      <c r="N35" s="35">
        <v>2079.3150000000001</v>
      </c>
      <c r="O35" s="324">
        <v>3</v>
      </c>
      <c r="AK35"/>
      <c r="AL35"/>
      <c r="AM35"/>
    </row>
    <row r="36" spans="1:41" x14ac:dyDescent="0.25">
      <c r="A36" s="35">
        <v>1724</v>
      </c>
      <c r="B36" s="35" t="s">
        <v>31</v>
      </c>
      <c r="C36" s="36">
        <v>18256</v>
      </c>
      <c r="D36" s="35">
        <v>4189</v>
      </c>
      <c r="E36" s="35">
        <v>958.9</v>
      </c>
      <c r="F36" s="35">
        <v>100</v>
      </c>
      <c r="G36" s="324">
        <v>3610</v>
      </c>
      <c r="H36" s="35">
        <v>0</v>
      </c>
      <c r="I36" s="35">
        <v>0</v>
      </c>
      <c r="J36" s="35">
        <v>0</v>
      </c>
      <c r="K36" s="35">
        <v>0</v>
      </c>
      <c r="L36" s="35">
        <v>10103</v>
      </c>
      <c r="M36" s="35">
        <v>73</v>
      </c>
      <c r="N36" s="35">
        <v>4262.4449999999997</v>
      </c>
      <c r="O36" s="324">
        <v>9</v>
      </c>
      <c r="AK36"/>
      <c r="AL36"/>
      <c r="AM36"/>
    </row>
    <row r="37" spans="1:41" x14ac:dyDescent="0.25">
      <c r="A37" s="35">
        <v>893</v>
      </c>
      <c r="B37" s="35" t="s">
        <v>32</v>
      </c>
      <c r="C37" s="36">
        <v>13237</v>
      </c>
      <c r="D37" s="35">
        <v>2789</v>
      </c>
      <c r="E37" s="35">
        <v>1046.4000000000001</v>
      </c>
      <c r="F37" s="35">
        <v>100</v>
      </c>
      <c r="G37" s="324">
        <v>1510</v>
      </c>
      <c r="H37" s="35">
        <v>0</v>
      </c>
      <c r="I37" s="35">
        <v>0</v>
      </c>
      <c r="J37" s="35">
        <v>0</v>
      </c>
      <c r="K37" s="35">
        <v>0</v>
      </c>
      <c r="L37" s="35">
        <v>10341</v>
      </c>
      <c r="M37" s="35">
        <v>508</v>
      </c>
      <c r="N37" s="35">
        <v>1789.6320000000001</v>
      </c>
      <c r="O37" s="324">
        <v>11</v>
      </c>
      <c r="AK37"/>
      <c r="AL37"/>
      <c r="AM37"/>
    </row>
    <row r="38" spans="1:41" x14ac:dyDescent="0.25">
      <c r="A38" s="35">
        <v>373</v>
      </c>
      <c r="B38" s="35" t="s">
        <v>33</v>
      </c>
      <c r="C38" s="36">
        <v>30076</v>
      </c>
      <c r="D38" s="35">
        <v>5956</v>
      </c>
      <c r="E38" s="35">
        <v>2079</v>
      </c>
      <c r="F38" s="35">
        <v>295</v>
      </c>
      <c r="G38" s="324">
        <v>3720</v>
      </c>
      <c r="H38" s="35">
        <v>470.56</v>
      </c>
      <c r="I38" s="35">
        <v>1296</v>
      </c>
      <c r="J38" s="35">
        <v>0</v>
      </c>
      <c r="K38" s="35">
        <v>57.999999999999773</v>
      </c>
      <c r="L38" s="35">
        <v>9712</v>
      </c>
      <c r="M38" s="35">
        <v>86</v>
      </c>
      <c r="N38" s="35">
        <v>12043.15</v>
      </c>
      <c r="O38" s="324">
        <v>7</v>
      </c>
      <c r="AK38"/>
      <c r="AL38"/>
      <c r="AM38"/>
    </row>
    <row r="39" spans="1:41" x14ac:dyDescent="0.25">
      <c r="A39" s="35">
        <v>748</v>
      </c>
      <c r="B39" s="35" t="s">
        <v>34</v>
      </c>
      <c r="C39" s="36">
        <v>66419</v>
      </c>
      <c r="D39" s="35">
        <v>14267</v>
      </c>
      <c r="E39" s="35">
        <v>6276</v>
      </c>
      <c r="F39" s="35">
        <v>7525</v>
      </c>
      <c r="G39" s="324">
        <v>83990</v>
      </c>
      <c r="H39" s="35">
        <v>2025.6</v>
      </c>
      <c r="I39" s="35">
        <v>4721.6000000000004</v>
      </c>
      <c r="J39" s="35">
        <v>0</v>
      </c>
      <c r="K39" s="35">
        <v>169.89999999999964</v>
      </c>
      <c r="L39" s="35">
        <v>7991</v>
      </c>
      <c r="M39" s="35">
        <v>1321</v>
      </c>
      <c r="N39" s="35">
        <v>51799.68</v>
      </c>
      <c r="O39" s="324">
        <v>8</v>
      </c>
      <c r="AK39"/>
      <c r="AL39"/>
      <c r="AM39"/>
    </row>
    <row r="40" spans="1:41" x14ac:dyDescent="0.25">
      <c r="A40" s="35">
        <v>1859</v>
      </c>
      <c r="B40" s="35" t="s">
        <v>35</v>
      </c>
      <c r="C40" s="36">
        <v>44666</v>
      </c>
      <c r="D40" s="35">
        <v>10181</v>
      </c>
      <c r="E40" s="35">
        <v>3314.3999999999996</v>
      </c>
      <c r="F40" s="35">
        <v>555</v>
      </c>
      <c r="G40" s="324">
        <v>19980</v>
      </c>
      <c r="H40" s="35">
        <v>3036.56</v>
      </c>
      <c r="I40" s="35">
        <v>1200.8</v>
      </c>
      <c r="J40" s="35">
        <v>0</v>
      </c>
      <c r="K40" s="35">
        <v>0</v>
      </c>
      <c r="L40" s="35">
        <v>25848</v>
      </c>
      <c r="M40" s="35">
        <v>205</v>
      </c>
      <c r="N40" s="35">
        <v>12572.28</v>
      </c>
      <c r="O40" s="324">
        <v>23</v>
      </c>
      <c r="AK40"/>
      <c r="AL40"/>
      <c r="AM40"/>
    </row>
    <row r="41" spans="1:41" x14ac:dyDescent="0.25">
      <c r="A41" s="35">
        <v>1721</v>
      </c>
      <c r="B41" s="35" t="s">
        <v>36</v>
      </c>
      <c r="C41" s="36">
        <v>29690</v>
      </c>
      <c r="D41" s="35">
        <v>7380</v>
      </c>
      <c r="E41" s="35">
        <v>1690.6</v>
      </c>
      <c r="F41" s="35">
        <v>280</v>
      </c>
      <c r="G41" s="324">
        <v>6230</v>
      </c>
      <c r="H41" s="35">
        <v>0</v>
      </c>
      <c r="I41" s="35">
        <v>812.80000000000007</v>
      </c>
      <c r="J41" s="35">
        <v>0</v>
      </c>
      <c r="K41" s="35">
        <v>0</v>
      </c>
      <c r="L41" s="35">
        <v>8972</v>
      </c>
      <c r="M41" s="35">
        <v>68</v>
      </c>
      <c r="N41" s="35">
        <v>7484.2560000000003</v>
      </c>
      <c r="O41" s="324">
        <v>8</v>
      </c>
      <c r="AK41"/>
      <c r="AL41"/>
      <c r="AM41"/>
    </row>
    <row r="42" spans="1:41" x14ac:dyDescent="0.25">
      <c r="A42" s="35">
        <v>568</v>
      </c>
      <c r="B42" s="35" t="s">
        <v>37</v>
      </c>
      <c r="C42" s="36">
        <v>12368</v>
      </c>
      <c r="D42" s="35">
        <v>2615</v>
      </c>
      <c r="E42" s="35">
        <v>562.5</v>
      </c>
      <c r="F42" s="35">
        <v>125</v>
      </c>
      <c r="G42" s="324">
        <v>290</v>
      </c>
      <c r="H42" s="35">
        <v>0</v>
      </c>
      <c r="I42" s="35">
        <v>0</v>
      </c>
      <c r="J42" s="35">
        <v>0</v>
      </c>
      <c r="K42" s="35">
        <v>0</v>
      </c>
      <c r="L42" s="35">
        <v>5725</v>
      </c>
      <c r="M42" s="35">
        <v>1122</v>
      </c>
      <c r="N42" s="35">
        <v>2389.1750000000002</v>
      </c>
      <c r="O42" s="324">
        <v>6</v>
      </c>
      <c r="AK42"/>
      <c r="AL42"/>
      <c r="AM42"/>
    </row>
    <row r="43" spans="1:41" x14ac:dyDescent="0.25">
      <c r="A43" s="35">
        <v>753</v>
      </c>
      <c r="B43" s="35" t="s">
        <v>38</v>
      </c>
      <c r="C43" s="36">
        <v>28617</v>
      </c>
      <c r="D43" s="35">
        <v>6970</v>
      </c>
      <c r="E43" s="35">
        <v>1569.6</v>
      </c>
      <c r="F43" s="35">
        <v>1020</v>
      </c>
      <c r="G43" s="324">
        <v>17320</v>
      </c>
      <c r="H43" s="35">
        <v>0</v>
      </c>
      <c r="I43" s="35">
        <v>1420.8000000000002</v>
      </c>
      <c r="J43" s="35">
        <v>0</v>
      </c>
      <c r="K43" s="35">
        <v>75.399999999999864</v>
      </c>
      <c r="L43" s="35">
        <v>3429</v>
      </c>
      <c r="M43" s="35">
        <v>81</v>
      </c>
      <c r="N43" s="35">
        <v>16001.487999999999</v>
      </c>
      <c r="O43" s="324">
        <v>2</v>
      </c>
      <c r="AK43"/>
      <c r="AL43"/>
      <c r="AM43"/>
    </row>
    <row r="44" spans="1:41" x14ac:dyDescent="0.25">
      <c r="A44" s="35">
        <v>209</v>
      </c>
      <c r="B44" s="35" t="s">
        <v>39</v>
      </c>
      <c r="C44" s="36">
        <v>25288</v>
      </c>
      <c r="D44" s="35">
        <v>5935</v>
      </c>
      <c r="E44" s="35">
        <v>1540.8</v>
      </c>
      <c r="F44" s="35">
        <v>500</v>
      </c>
      <c r="G44" s="324">
        <v>9970</v>
      </c>
      <c r="H44" s="35">
        <v>186.12</v>
      </c>
      <c r="I44" s="35">
        <v>0</v>
      </c>
      <c r="J44" s="35">
        <v>0</v>
      </c>
      <c r="K44" s="35">
        <v>0</v>
      </c>
      <c r="L44" s="35">
        <v>4363</v>
      </c>
      <c r="M44" s="35">
        <v>346</v>
      </c>
      <c r="N44" s="35">
        <v>10205.804</v>
      </c>
      <c r="O44" s="324">
        <v>5</v>
      </c>
      <c r="AK44"/>
      <c r="AL44"/>
      <c r="AM44"/>
    </row>
    <row r="45" spans="1:41" x14ac:dyDescent="0.25">
      <c r="A45" s="35">
        <v>375</v>
      </c>
      <c r="B45" s="35" t="s">
        <v>40</v>
      </c>
      <c r="C45" s="36">
        <v>40093</v>
      </c>
      <c r="D45" s="35">
        <v>9048</v>
      </c>
      <c r="E45" s="35">
        <v>4138.6000000000004</v>
      </c>
      <c r="F45" s="35">
        <v>3145</v>
      </c>
      <c r="G45" s="324">
        <v>21140</v>
      </c>
      <c r="H45" s="35">
        <v>2515.2400000000002</v>
      </c>
      <c r="I45" s="35">
        <v>1363.2</v>
      </c>
      <c r="J45" s="35">
        <v>0</v>
      </c>
      <c r="K45" s="35">
        <v>0</v>
      </c>
      <c r="L45" s="35">
        <v>1833</v>
      </c>
      <c r="M45" s="35">
        <v>48</v>
      </c>
      <c r="N45" s="35">
        <v>47186.49</v>
      </c>
      <c r="O45" s="324">
        <v>3</v>
      </c>
      <c r="AI45" s="36"/>
      <c r="AK45"/>
      <c r="AL45"/>
      <c r="AM45"/>
      <c r="AO45" s="36"/>
    </row>
    <row r="46" spans="1:41" x14ac:dyDescent="0.25">
      <c r="A46" s="35">
        <v>585</v>
      </c>
      <c r="B46" s="35" t="s">
        <v>41</v>
      </c>
      <c r="C46" s="36">
        <v>28710</v>
      </c>
      <c r="D46" s="35">
        <v>6240</v>
      </c>
      <c r="E46" s="35">
        <v>1638.3</v>
      </c>
      <c r="F46" s="35">
        <v>465</v>
      </c>
      <c r="G46" s="324">
        <v>1650</v>
      </c>
      <c r="H46" s="35">
        <v>0</v>
      </c>
      <c r="I46" s="35">
        <v>0</v>
      </c>
      <c r="J46" s="35">
        <v>0</v>
      </c>
      <c r="K46" s="35">
        <v>0</v>
      </c>
      <c r="L46" s="35">
        <v>6931</v>
      </c>
      <c r="M46" s="35">
        <v>626</v>
      </c>
      <c r="N46" s="35">
        <v>8113.1610000000001</v>
      </c>
      <c r="O46" s="324">
        <v>9</v>
      </c>
      <c r="AK46"/>
      <c r="AL46"/>
      <c r="AM46"/>
    </row>
    <row r="47" spans="1:41" x14ac:dyDescent="0.25">
      <c r="A47" s="35">
        <v>1728</v>
      </c>
      <c r="B47" s="35" t="s">
        <v>42</v>
      </c>
      <c r="C47" s="36">
        <v>19834</v>
      </c>
      <c r="D47" s="35">
        <v>4607</v>
      </c>
      <c r="E47" s="35">
        <v>1158.5</v>
      </c>
      <c r="F47" s="35">
        <v>185</v>
      </c>
      <c r="G47" s="324">
        <v>4840</v>
      </c>
      <c r="H47" s="35">
        <v>679.14</v>
      </c>
      <c r="I47" s="35">
        <v>1728.8000000000002</v>
      </c>
      <c r="J47" s="35">
        <v>0</v>
      </c>
      <c r="K47" s="35">
        <v>0</v>
      </c>
      <c r="L47" s="35">
        <v>7534</v>
      </c>
      <c r="M47" s="35">
        <v>28</v>
      </c>
      <c r="N47" s="35">
        <v>5888.29</v>
      </c>
      <c r="O47" s="324">
        <v>8</v>
      </c>
      <c r="AK47"/>
      <c r="AL47"/>
      <c r="AM47"/>
    </row>
    <row r="48" spans="1:41" x14ac:dyDescent="0.25">
      <c r="A48" s="35">
        <v>376</v>
      </c>
      <c r="B48" s="35" t="s">
        <v>43</v>
      </c>
      <c r="C48" s="36">
        <v>9094</v>
      </c>
      <c r="D48" s="35">
        <v>1978</v>
      </c>
      <c r="E48" s="35">
        <v>460.59999999999997</v>
      </c>
      <c r="F48" s="35">
        <v>250</v>
      </c>
      <c r="G48" s="324">
        <v>410</v>
      </c>
      <c r="H48" s="35">
        <v>0</v>
      </c>
      <c r="I48" s="35">
        <v>0</v>
      </c>
      <c r="J48" s="35">
        <v>0</v>
      </c>
      <c r="K48" s="35">
        <v>0</v>
      </c>
      <c r="L48" s="35">
        <v>1115</v>
      </c>
      <c r="M48" s="35">
        <v>441</v>
      </c>
      <c r="N48" s="35">
        <v>3749.4360000000001</v>
      </c>
      <c r="O48" s="324">
        <v>3</v>
      </c>
      <c r="AK48"/>
      <c r="AL48"/>
      <c r="AM48"/>
    </row>
    <row r="49" spans="1:45" x14ac:dyDescent="0.25">
      <c r="A49" s="35">
        <v>377</v>
      </c>
      <c r="B49" s="35" t="s">
        <v>44</v>
      </c>
      <c r="C49" s="36">
        <v>22059</v>
      </c>
      <c r="D49" s="35">
        <v>5333</v>
      </c>
      <c r="E49" s="35">
        <v>968.59999999999991</v>
      </c>
      <c r="F49" s="35">
        <v>350</v>
      </c>
      <c r="G49" s="324">
        <v>980</v>
      </c>
      <c r="H49" s="35">
        <v>128.02000000000001</v>
      </c>
      <c r="I49" s="35">
        <v>1284.8000000000002</v>
      </c>
      <c r="J49" s="35">
        <v>0</v>
      </c>
      <c r="K49" s="35">
        <v>174.89999999999986</v>
      </c>
      <c r="L49" s="35">
        <v>3969</v>
      </c>
      <c r="M49" s="35">
        <v>72</v>
      </c>
      <c r="N49" s="35">
        <v>10203.786</v>
      </c>
      <c r="O49" s="324">
        <v>5</v>
      </c>
      <c r="AK49"/>
      <c r="AL49"/>
      <c r="AM49"/>
    </row>
    <row r="50" spans="1:45" x14ac:dyDescent="0.25">
      <c r="A50" s="35">
        <v>1901</v>
      </c>
      <c r="B50" s="35" t="s">
        <v>616</v>
      </c>
      <c r="C50" s="36">
        <v>32910</v>
      </c>
      <c r="D50" s="35">
        <v>8358</v>
      </c>
      <c r="E50" s="35">
        <v>1580.6</v>
      </c>
      <c r="F50" s="35">
        <v>1125</v>
      </c>
      <c r="G50" s="324">
        <v>4070</v>
      </c>
      <c r="H50" s="35">
        <v>0</v>
      </c>
      <c r="I50" s="35">
        <v>41.6</v>
      </c>
      <c r="J50" s="35">
        <v>0</v>
      </c>
      <c r="K50" s="35">
        <v>0</v>
      </c>
      <c r="L50" s="35">
        <v>7575</v>
      </c>
      <c r="M50" s="35">
        <v>1289</v>
      </c>
      <c r="N50" s="35">
        <v>14060.727999999999</v>
      </c>
      <c r="O50" s="324">
        <v>17</v>
      </c>
      <c r="AK50"/>
      <c r="AL50"/>
      <c r="AM50"/>
    </row>
    <row r="51" spans="1:45" x14ac:dyDescent="0.25">
      <c r="A51" s="35">
        <v>755</v>
      </c>
      <c r="B51" s="35" t="s">
        <v>46</v>
      </c>
      <c r="C51" s="36">
        <v>10089</v>
      </c>
      <c r="D51" s="35">
        <v>2576</v>
      </c>
      <c r="E51" s="35">
        <v>562.59999999999991</v>
      </c>
      <c r="F51" s="35">
        <v>70</v>
      </c>
      <c r="G51" s="324">
        <v>1850</v>
      </c>
      <c r="H51" s="35">
        <v>0</v>
      </c>
      <c r="I51" s="35">
        <v>0</v>
      </c>
      <c r="J51" s="35">
        <v>0</v>
      </c>
      <c r="K51" s="35">
        <v>0</v>
      </c>
      <c r="L51" s="35">
        <v>3451</v>
      </c>
      <c r="M51" s="35">
        <v>1</v>
      </c>
      <c r="N51" s="35">
        <v>1902.558</v>
      </c>
      <c r="O51" s="324">
        <v>6</v>
      </c>
      <c r="AK51"/>
      <c r="AL51"/>
      <c r="AM51"/>
    </row>
    <row r="52" spans="1:45" x14ac:dyDescent="0.25">
      <c r="A52" s="35">
        <v>1681</v>
      </c>
      <c r="B52" s="35" t="s">
        <v>47</v>
      </c>
      <c r="C52" s="36">
        <v>25627</v>
      </c>
      <c r="D52" s="35">
        <v>5575</v>
      </c>
      <c r="E52" s="35">
        <v>2147.8000000000002</v>
      </c>
      <c r="F52" s="35">
        <v>145</v>
      </c>
      <c r="G52" s="324">
        <v>3910</v>
      </c>
      <c r="H52" s="35">
        <v>0</v>
      </c>
      <c r="I52" s="35">
        <v>196</v>
      </c>
      <c r="J52" s="35">
        <v>0</v>
      </c>
      <c r="K52" s="35">
        <v>56.899999999999977</v>
      </c>
      <c r="L52" s="35">
        <v>27531</v>
      </c>
      <c r="M52" s="35">
        <v>258</v>
      </c>
      <c r="N52" s="35">
        <v>3191.3980000000001</v>
      </c>
      <c r="O52" s="324">
        <v>36</v>
      </c>
      <c r="AK52"/>
      <c r="AL52"/>
      <c r="AM52"/>
    </row>
    <row r="53" spans="1:45" x14ac:dyDescent="0.25">
      <c r="A53" s="35">
        <v>147</v>
      </c>
      <c r="B53" s="35" t="s">
        <v>48</v>
      </c>
      <c r="C53" s="36">
        <v>21884</v>
      </c>
      <c r="D53" s="35">
        <v>5290</v>
      </c>
      <c r="E53" s="35">
        <v>1463.9</v>
      </c>
      <c r="F53" s="35">
        <v>425</v>
      </c>
      <c r="G53" s="324">
        <v>12050</v>
      </c>
      <c r="H53" s="35">
        <v>0</v>
      </c>
      <c r="I53" s="35">
        <v>542.4</v>
      </c>
      <c r="J53" s="35">
        <v>0</v>
      </c>
      <c r="K53" s="35">
        <v>0</v>
      </c>
      <c r="L53" s="35">
        <v>2600</v>
      </c>
      <c r="M53" s="35">
        <v>17</v>
      </c>
      <c r="N53" s="35">
        <v>11102.146000000001</v>
      </c>
      <c r="O53" s="324">
        <v>3</v>
      </c>
      <c r="AK53"/>
      <c r="AL53"/>
      <c r="AM53"/>
    </row>
    <row r="54" spans="1:45" x14ac:dyDescent="0.25">
      <c r="A54" s="35">
        <v>654</v>
      </c>
      <c r="B54" s="35" t="s">
        <v>49</v>
      </c>
      <c r="C54" s="36">
        <v>22579</v>
      </c>
      <c r="D54" s="35">
        <v>5648</v>
      </c>
      <c r="E54" s="35">
        <v>1523.8</v>
      </c>
      <c r="F54" s="35">
        <v>200</v>
      </c>
      <c r="G54" s="324">
        <v>5390</v>
      </c>
      <c r="H54" s="35">
        <v>0</v>
      </c>
      <c r="I54" s="35">
        <v>0</v>
      </c>
      <c r="J54" s="35">
        <v>0</v>
      </c>
      <c r="K54" s="35">
        <v>0</v>
      </c>
      <c r="L54" s="35">
        <v>14155</v>
      </c>
      <c r="M54" s="35">
        <v>255</v>
      </c>
      <c r="N54" s="35">
        <v>2988.4140000000002</v>
      </c>
      <c r="O54" s="324">
        <v>18</v>
      </c>
      <c r="AK54"/>
      <c r="AL54"/>
      <c r="AM54"/>
    </row>
    <row r="55" spans="1:45" x14ac:dyDescent="0.25">
      <c r="A55" s="35">
        <v>756</v>
      </c>
      <c r="B55" s="35" t="s">
        <v>51</v>
      </c>
      <c r="C55" s="36">
        <v>28147</v>
      </c>
      <c r="D55" s="35">
        <v>6427</v>
      </c>
      <c r="E55" s="35">
        <v>1841.6</v>
      </c>
      <c r="F55" s="35">
        <v>610</v>
      </c>
      <c r="G55" s="324">
        <v>11500</v>
      </c>
      <c r="H55" s="35">
        <v>491.04</v>
      </c>
      <c r="I55" s="35">
        <v>2060</v>
      </c>
      <c r="J55" s="35">
        <v>0</v>
      </c>
      <c r="K55" s="35">
        <v>847.99999999999977</v>
      </c>
      <c r="L55" s="35">
        <v>11141</v>
      </c>
      <c r="M55" s="35">
        <v>243</v>
      </c>
      <c r="N55" s="35">
        <v>7998.1440000000002</v>
      </c>
      <c r="O55" s="324">
        <v>13</v>
      </c>
      <c r="AK55"/>
      <c r="AL55"/>
      <c r="AM55"/>
    </row>
    <row r="56" spans="1:45" x14ac:dyDescent="0.25">
      <c r="A56" s="35">
        <v>757</v>
      </c>
      <c r="B56" s="35" t="s">
        <v>52</v>
      </c>
      <c r="C56" s="36">
        <v>30320</v>
      </c>
      <c r="D56" s="35">
        <v>7015</v>
      </c>
      <c r="E56" s="35">
        <v>2359.3000000000002</v>
      </c>
      <c r="F56" s="35">
        <v>1385</v>
      </c>
      <c r="G56" s="324">
        <v>18740</v>
      </c>
      <c r="H56" s="35">
        <v>1550.76</v>
      </c>
      <c r="I56" s="35">
        <v>1567.2</v>
      </c>
      <c r="J56" s="35">
        <v>0</v>
      </c>
      <c r="K56" s="35">
        <v>0</v>
      </c>
      <c r="L56" s="35">
        <v>6372</v>
      </c>
      <c r="M56" s="35">
        <v>113</v>
      </c>
      <c r="N56" s="35">
        <v>15511.98</v>
      </c>
      <c r="O56" s="324">
        <v>3</v>
      </c>
      <c r="AK56"/>
      <c r="AL56"/>
      <c r="AM56"/>
    </row>
    <row r="57" spans="1:45" x14ac:dyDescent="0.25">
      <c r="A57" s="35">
        <v>758</v>
      </c>
      <c r="B57" s="35" t="s">
        <v>53</v>
      </c>
      <c r="C57" s="36">
        <v>179623</v>
      </c>
      <c r="D57" s="35">
        <v>40281</v>
      </c>
      <c r="E57" s="35">
        <v>16572.099999999999</v>
      </c>
      <c r="F57" s="35">
        <v>13380</v>
      </c>
      <c r="G57" s="324">
        <v>283860</v>
      </c>
      <c r="H57" s="35">
        <v>7478.4670000000006</v>
      </c>
      <c r="I57" s="35">
        <v>8512.8000000000011</v>
      </c>
      <c r="J57" s="35">
        <v>0</v>
      </c>
      <c r="K57" s="35">
        <v>217.39999999999964</v>
      </c>
      <c r="L57" s="35">
        <v>12587</v>
      </c>
      <c r="M57" s="35">
        <v>281</v>
      </c>
      <c r="N57" s="35">
        <v>172305.399</v>
      </c>
      <c r="O57" s="324">
        <v>3</v>
      </c>
      <c r="AK57"/>
      <c r="AL57"/>
      <c r="AM57"/>
    </row>
    <row r="58" spans="1:45" x14ac:dyDescent="0.25">
      <c r="A58" s="35">
        <v>501</v>
      </c>
      <c r="B58" s="35" t="s">
        <v>54</v>
      </c>
      <c r="C58" s="36">
        <v>16312</v>
      </c>
      <c r="D58" s="35">
        <v>3413</v>
      </c>
      <c r="E58" s="35">
        <v>822.5</v>
      </c>
      <c r="F58" s="35">
        <v>345</v>
      </c>
      <c r="G58" s="324">
        <v>1990</v>
      </c>
      <c r="H58" s="35">
        <v>734.96</v>
      </c>
      <c r="I58" s="35">
        <v>1246.4000000000001</v>
      </c>
      <c r="J58" s="35">
        <v>0</v>
      </c>
      <c r="K58" s="35">
        <v>0</v>
      </c>
      <c r="L58" s="35">
        <v>2752</v>
      </c>
      <c r="M58" s="35">
        <v>362</v>
      </c>
      <c r="N58" s="35">
        <v>6468.8</v>
      </c>
      <c r="O58" s="324">
        <v>4</v>
      </c>
      <c r="AK58"/>
      <c r="AL58"/>
      <c r="AM58"/>
    </row>
    <row r="59" spans="1:45" x14ac:dyDescent="0.25">
      <c r="A59" s="35">
        <v>1876</v>
      </c>
      <c r="B59" s="35" t="s">
        <v>55</v>
      </c>
      <c r="C59" s="36">
        <v>36932</v>
      </c>
      <c r="D59" s="35">
        <v>8188</v>
      </c>
      <c r="E59" s="35">
        <v>2566.1999999999998</v>
      </c>
      <c r="F59" s="35">
        <v>260</v>
      </c>
      <c r="G59" s="324">
        <v>7630</v>
      </c>
      <c r="H59" s="35">
        <v>0</v>
      </c>
      <c r="I59" s="35">
        <v>348.8</v>
      </c>
      <c r="J59" s="35">
        <v>0</v>
      </c>
      <c r="K59" s="35">
        <v>0</v>
      </c>
      <c r="L59" s="35">
        <v>28352</v>
      </c>
      <c r="M59" s="35">
        <v>291</v>
      </c>
      <c r="N59" s="35">
        <v>5632.1620000000003</v>
      </c>
      <c r="O59" s="324">
        <v>24</v>
      </c>
      <c r="AK59"/>
      <c r="AL59"/>
      <c r="AM59"/>
    </row>
    <row r="60" spans="1:45" x14ac:dyDescent="0.25">
      <c r="A60" s="35">
        <v>213</v>
      </c>
      <c r="B60" s="35" t="s">
        <v>56</v>
      </c>
      <c r="C60" s="36">
        <v>21177</v>
      </c>
      <c r="D60" s="35">
        <v>4621</v>
      </c>
      <c r="E60" s="35">
        <v>1497.8</v>
      </c>
      <c r="F60" s="35">
        <v>870</v>
      </c>
      <c r="G60" s="324">
        <v>6120</v>
      </c>
      <c r="H60" s="35">
        <v>352.92</v>
      </c>
      <c r="I60" s="35">
        <v>0</v>
      </c>
      <c r="J60" s="35">
        <v>0</v>
      </c>
      <c r="K60" s="35">
        <v>0</v>
      </c>
      <c r="L60" s="35">
        <v>8395</v>
      </c>
      <c r="M60" s="35">
        <v>106</v>
      </c>
      <c r="N60" s="35">
        <v>6604.8220000000001</v>
      </c>
      <c r="O60" s="324">
        <v>7</v>
      </c>
      <c r="AK60"/>
      <c r="AL60"/>
      <c r="AM60"/>
    </row>
    <row r="61" spans="1:45" x14ac:dyDescent="0.25">
      <c r="A61" s="35">
        <v>899</v>
      </c>
      <c r="B61" s="35" t="s">
        <v>57</v>
      </c>
      <c r="C61" s="36">
        <v>28958</v>
      </c>
      <c r="D61" s="35">
        <v>5463</v>
      </c>
      <c r="E61" s="35">
        <v>3939.1</v>
      </c>
      <c r="F61" s="35">
        <v>765</v>
      </c>
      <c r="G61" s="324">
        <v>25750</v>
      </c>
      <c r="H61" s="35">
        <v>287.10000000000002</v>
      </c>
      <c r="I61" s="35">
        <v>568.80000000000007</v>
      </c>
      <c r="J61" s="35">
        <v>0</v>
      </c>
      <c r="K61" s="35">
        <v>0</v>
      </c>
      <c r="L61" s="35">
        <v>1721</v>
      </c>
      <c r="M61" s="35">
        <v>13</v>
      </c>
      <c r="N61" s="35">
        <v>23413.028999999999</v>
      </c>
      <c r="O61" s="324">
        <v>2</v>
      </c>
      <c r="AK61"/>
      <c r="AL61"/>
      <c r="AM61"/>
    </row>
    <row r="62" spans="1:45" x14ac:dyDescent="0.25">
      <c r="A62" s="35">
        <v>312</v>
      </c>
      <c r="B62" s="35" t="s">
        <v>58</v>
      </c>
      <c r="C62" s="36">
        <v>14626</v>
      </c>
      <c r="D62" s="35">
        <v>3587</v>
      </c>
      <c r="E62" s="35">
        <v>551.19999999999993</v>
      </c>
      <c r="F62" s="35">
        <v>305</v>
      </c>
      <c r="G62" s="324">
        <v>670</v>
      </c>
      <c r="H62" s="35">
        <v>0</v>
      </c>
      <c r="I62" s="35">
        <v>0</v>
      </c>
      <c r="J62" s="35">
        <v>0</v>
      </c>
      <c r="K62" s="35">
        <v>0</v>
      </c>
      <c r="L62" s="35">
        <v>3693</v>
      </c>
      <c r="M62" s="35">
        <v>63</v>
      </c>
      <c r="N62" s="35">
        <v>3848.9360000000001</v>
      </c>
      <c r="O62" s="324">
        <v>3</v>
      </c>
      <c r="AK62"/>
      <c r="AL62"/>
      <c r="AM62"/>
    </row>
    <row r="63" spans="1:45" x14ac:dyDescent="0.25">
      <c r="A63" s="35">
        <v>313</v>
      </c>
      <c r="B63" s="35" t="s">
        <v>59</v>
      </c>
      <c r="C63" s="36">
        <v>20492</v>
      </c>
      <c r="D63" s="35">
        <v>5553</v>
      </c>
      <c r="E63" s="35">
        <v>1015.3</v>
      </c>
      <c r="F63" s="35">
        <v>580</v>
      </c>
      <c r="G63" s="324">
        <v>5890</v>
      </c>
      <c r="H63" s="35">
        <v>0</v>
      </c>
      <c r="I63" s="35">
        <v>281.60000000000002</v>
      </c>
      <c r="J63" s="35">
        <v>0</v>
      </c>
      <c r="K63" s="35">
        <v>0</v>
      </c>
      <c r="L63" s="35">
        <v>3044</v>
      </c>
      <c r="M63" s="35">
        <v>437</v>
      </c>
      <c r="N63" s="35">
        <v>8459.0660000000007</v>
      </c>
      <c r="O63" s="324">
        <v>2</v>
      </c>
      <c r="AK63"/>
      <c r="AL63"/>
      <c r="AM63"/>
      <c r="AS63" s="36"/>
    </row>
    <row r="64" spans="1:45" x14ac:dyDescent="0.25">
      <c r="A64" s="35">
        <v>214</v>
      </c>
      <c r="B64" s="35" t="s">
        <v>60</v>
      </c>
      <c r="C64" s="36">
        <v>26019</v>
      </c>
      <c r="D64" s="35">
        <v>6210</v>
      </c>
      <c r="E64" s="35">
        <v>1381.8</v>
      </c>
      <c r="F64" s="35">
        <v>205</v>
      </c>
      <c r="G64" s="324">
        <v>1040</v>
      </c>
      <c r="H64" s="35">
        <v>0</v>
      </c>
      <c r="I64" s="35">
        <v>0</v>
      </c>
      <c r="J64" s="35">
        <v>0</v>
      </c>
      <c r="K64" s="35">
        <v>0</v>
      </c>
      <c r="L64" s="35">
        <v>13419</v>
      </c>
      <c r="M64" s="35">
        <v>873</v>
      </c>
      <c r="N64" s="35">
        <v>2624.3359999999998</v>
      </c>
      <c r="O64" s="324">
        <v>21</v>
      </c>
      <c r="AK64"/>
      <c r="AL64"/>
      <c r="AM64"/>
    </row>
    <row r="65" spans="1:39" x14ac:dyDescent="0.25">
      <c r="A65" s="35">
        <v>381</v>
      </c>
      <c r="B65" s="35" t="s">
        <v>61</v>
      </c>
      <c r="C65" s="36">
        <v>32631</v>
      </c>
      <c r="D65" s="35">
        <v>8146</v>
      </c>
      <c r="E65" s="35">
        <v>3183.8</v>
      </c>
      <c r="F65" s="35">
        <v>1505</v>
      </c>
      <c r="G65" s="324">
        <v>16590</v>
      </c>
      <c r="H65" s="35">
        <v>148.5</v>
      </c>
      <c r="I65" s="35">
        <v>3320</v>
      </c>
      <c r="J65" s="35">
        <v>84.899999999999636</v>
      </c>
      <c r="K65" s="35">
        <v>261.49999999999955</v>
      </c>
      <c r="L65" s="35">
        <v>808</v>
      </c>
      <c r="M65" s="35">
        <v>7</v>
      </c>
      <c r="N65" s="35">
        <v>36725.46</v>
      </c>
      <c r="O65" s="324">
        <v>2</v>
      </c>
      <c r="AK65"/>
      <c r="AL65"/>
      <c r="AM65"/>
    </row>
    <row r="66" spans="1:39" x14ac:dyDescent="0.25">
      <c r="A66" s="35">
        <v>502</v>
      </c>
      <c r="B66" s="35" t="s">
        <v>62</v>
      </c>
      <c r="C66" s="36">
        <v>66178</v>
      </c>
      <c r="D66" s="35">
        <v>14950</v>
      </c>
      <c r="E66" s="35">
        <v>6440.4</v>
      </c>
      <c r="F66" s="35">
        <v>9000</v>
      </c>
      <c r="G66" s="324">
        <v>35400</v>
      </c>
      <c r="H66" s="35">
        <v>1510.5</v>
      </c>
      <c r="I66" s="35">
        <v>2301.6</v>
      </c>
      <c r="J66" s="35">
        <v>0</v>
      </c>
      <c r="K66" s="35">
        <v>0</v>
      </c>
      <c r="L66" s="35">
        <v>1424</v>
      </c>
      <c r="M66" s="35">
        <v>116</v>
      </c>
      <c r="N66" s="35">
        <v>71351.351999999999</v>
      </c>
      <c r="O66" s="324">
        <v>1</v>
      </c>
      <c r="AK66"/>
      <c r="AL66"/>
      <c r="AM66"/>
    </row>
    <row r="67" spans="1:39" x14ac:dyDescent="0.25">
      <c r="A67" s="35">
        <v>383</v>
      </c>
      <c r="B67" s="35" t="s">
        <v>63</v>
      </c>
      <c r="C67" s="36">
        <v>34288</v>
      </c>
      <c r="D67" s="35">
        <v>7661</v>
      </c>
      <c r="E67" s="35">
        <v>1852.8999999999999</v>
      </c>
      <c r="F67" s="35">
        <v>425</v>
      </c>
      <c r="G67" s="324">
        <v>8640</v>
      </c>
      <c r="H67" s="35">
        <v>595.12</v>
      </c>
      <c r="I67" s="35">
        <v>2908.8</v>
      </c>
      <c r="J67" s="35">
        <v>0</v>
      </c>
      <c r="K67" s="35">
        <v>0</v>
      </c>
      <c r="L67" s="35">
        <v>4960</v>
      </c>
      <c r="M67" s="35">
        <v>556</v>
      </c>
      <c r="N67" s="35">
        <v>18700.771000000001</v>
      </c>
      <c r="O67" s="324">
        <v>7</v>
      </c>
      <c r="AK67"/>
      <c r="AL67"/>
      <c r="AM67"/>
    </row>
    <row r="68" spans="1:39" x14ac:dyDescent="0.25">
      <c r="A68" s="35">
        <v>109</v>
      </c>
      <c r="B68" s="35" t="s">
        <v>64</v>
      </c>
      <c r="C68" s="36">
        <v>35769</v>
      </c>
      <c r="D68" s="35">
        <v>7980</v>
      </c>
      <c r="E68" s="35">
        <v>3248.3999999999996</v>
      </c>
      <c r="F68" s="35">
        <v>405</v>
      </c>
      <c r="G68" s="324">
        <v>18850</v>
      </c>
      <c r="H68" s="35">
        <v>99</v>
      </c>
      <c r="I68" s="35">
        <v>1456</v>
      </c>
      <c r="J68" s="35">
        <v>0</v>
      </c>
      <c r="K68" s="35">
        <v>165.59999999999991</v>
      </c>
      <c r="L68" s="35">
        <v>29617</v>
      </c>
      <c r="M68" s="35">
        <v>352</v>
      </c>
      <c r="N68" s="35">
        <v>8061.6360000000004</v>
      </c>
      <c r="O68" s="324">
        <v>26</v>
      </c>
      <c r="AK68"/>
      <c r="AL68"/>
      <c r="AM68"/>
    </row>
    <row r="69" spans="1:39" x14ac:dyDescent="0.25">
      <c r="A69" s="35">
        <v>1706</v>
      </c>
      <c r="B69" s="35" t="s">
        <v>65</v>
      </c>
      <c r="C69" s="36">
        <v>20344</v>
      </c>
      <c r="D69" s="35">
        <v>4367</v>
      </c>
      <c r="E69" s="35">
        <v>1400.6</v>
      </c>
      <c r="F69" s="35">
        <v>240</v>
      </c>
      <c r="G69" s="324">
        <v>5710</v>
      </c>
      <c r="H69" s="35">
        <v>0</v>
      </c>
      <c r="I69" s="35">
        <v>194.4</v>
      </c>
      <c r="J69" s="35">
        <v>0</v>
      </c>
      <c r="K69" s="35">
        <v>0</v>
      </c>
      <c r="L69" s="35">
        <v>7637</v>
      </c>
      <c r="M69" s="35">
        <v>168</v>
      </c>
      <c r="N69" s="35">
        <v>5065.8940000000002</v>
      </c>
      <c r="O69" s="324">
        <v>10</v>
      </c>
      <c r="AK69"/>
      <c r="AL69"/>
      <c r="AM69"/>
    </row>
    <row r="70" spans="1:39" x14ac:dyDescent="0.25">
      <c r="A70" s="35">
        <v>611</v>
      </c>
      <c r="B70" s="35" t="s">
        <v>66</v>
      </c>
      <c r="C70" s="36">
        <v>12738</v>
      </c>
      <c r="D70" s="35">
        <v>2790</v>
      </c>
      <c r="E70" s="35">
        <v>746.8</v>
      </c>
      <c r="F70" s="35">
        <v>120</v>
      </c>
      <c r="G70" s="324">
        <v>820</v>
      </c>
      <c r="H70" s="35">
        <v>0</v>
      </c>
      <c r="I70" s="35">
        <v>0</v>
      </c>
      <c r="J70" s="35">
        <v>0</v>
      </c>
      <c r="K70" s="35">
        <v>0</v>
      </c>
      <c r="L70" s="35">
        <v>5440</v>
      </c>
      <c r="M70" s="35">
        <v>1592</v>
      </c>
      <c r="N70" s="35">
        <v>3702.8719999999998</v>
      </c>
      <c r="O70" s="324">
        <v>5</v>
      </c>
      <c r="AK70"/>
      <c r="AL70"/>
      <c r="AM70"/>
    </row>
    <row r="71" spans="1:39" x14ac:dyDescent="0.25">
      <c r="A71" s="35">
        <v>1684</v>
      </c>
      <c r="B71" s="35" t="s">
        <v>67</v>
      </c>
      <c r="C71" s="36">
        <v>24783</v>
      </c>
      <c r="D71" s="35">
        <v>5774</v>
      </c>
      <c r="E71" s="35">
        <v>2073.8999999999996</v>
      </c>
      <c r="F71" s="35">
        <v>1730</v>
      </c>
      <c r="G71" s="324">
        <v>14570</v>
      </c>
      <c r="H71" s="35">
        <v>158.4</v>
      </c>
      <c r="I71" s="35">
        <v>950.40000000000009</v>
      </c>
      <c r="J71" s="35">
        <v>0</v>
      </c>
      <c r="K71" s="35">
        <v>0</v>
      </c>
      <c r="L71" s="35">
        <v>5121</v>
      </c>
      <c r="M71" s="35">
        <v>586</v>
      </c>
      <c r="N71" s="35">
        <v>8294.2579999999998</v>
      </c>
      <c r="O71" s="324">
        <v>6</v>
      </c>
      <c r="AK71"/>
      <c r="AL71"/>
      <c r="AM71"/>
    </row>
    <row r="72" spans="1:39" x14ac:dyDescent="0.25">
      <c r="A72" s="35">
        <v>216</v>
      </c>
      <c r="B72" s="35" t="s">
        <v>68</v>
      </c>
      <c r="C72" s="36">
        <v>27590</v>
      </c>
      <c r="D72" s="35">
        <v>6996</v>
      </c>
      <c r="E72" s="35">
        <v>2067</v>
      </c>
      <c r="F72" s="35">
        <v>3015</v>
      </c>
      <c r="G72" s="324">
        <v>15530</v>
      </c>
      <c r="H72" s="35">
        <v>413.82</v>
      </c>
      <c r="I72" s="35">
        <v>3260.8</v>
      </c>
      <c r="J72" s="35">
        <v>0</v>
      </c>
      <c r="K72" s="35">
        <v>540.59999999999991</v>
      </c>
      <c r="L72" s="35">
        <v>2935</v>
      </c>
      <c r="M72" s="35">
        <v>180</v>
      </c>
      <c r="N72" s="35">
        <v>16546.91</v>
      </c>
      <c r="O72" s="324">
        <v>1</v>
      </c>
      <c r="AK72"/>
      <c r="AL72"/>
      <c r="AM72"/>
    </row>
    <row r="73" spans="1:39" x14ac:dyDescent="0.25">
      <c r="A73" s="35">
        <v>148</v>
      </c>
      <c r="B73" s="35" t="s">
        <v>69</v>
      </c>
      <c r="C73" s="36">
        <v>27674</v>
      </c>
      <c r="D73" s="35">
        <v>6949</v>
      </c>
      <c r="E73" s="35">
        <v>1576.2</v>
      </c>
      <c r="F73" s="35">
        <v>140</v>
      </c>
      <c r="G73" s="324">
        <v>10430</v>
      </c>
      <c r="H73" s="35">
        <v>0</v>
      </c>
      <c r="I73" s="35">
        <v>158.4</v>
      </c>
      <c r="J73" s="35">
        <v>0</v>
      </c>
      <c r="K73" s="35">
        <v>0</v>
      </c>
      <c r="L73" s="35">
        <v>16511</v>
      </c>
      <c r="M73" s="35">
        <v>141</v>
      </c>
      <c r="N73" s="35">
        <v>5134.6180000000004</v>
      </c>
      <c r="O73" s="324">
        <v>11</v>
      </c>
      <c r="AK73"/>
      <c r="AL73"/>
      <c r="AM73"/>
    </row>
    <row r="74" spans="1:39" x14ac:dyDescent="0.25">
      <c r="A74" s="35">
        <v>1891</v>
      </c>
      <c r="B74" s="35" t="s">
        <v>402</v>
      </c>
      <c r="C74" s="36">
        <v>19030</v>
      </c>
      <c r="D74" s="35">
        <v>4568</v>
      </c>
      <c r="E74" s="35">
        <v>1848</v>
      </c>
      <c r="F74" s="35">
        <v>85</v>
      </c>
      <c r="G74" s="324">
        <v>6420</v>
      </c>
      <c r="H74" s="35">
        <v>688.54</v>
      </c>
      <c r="I74" s="35">
        <v>337.6</v>
      </c>
      <c r="J74" s="35">
        <v>0</v>
      </c>
      <c r="K74" s="35">
        <v>8.3999999999999773</v>
      </c>
      <c r="L74" s="35">
        <v>8488</v>
      </c>
      <c r="M74" s="35">
        <v>265</v>
      </c>
      <c r="N74" s="35">
        <v>3452.4</v>
      </c>
      <c r="O74" s="324">
        <v>9</v>
      </c>
      <c r="AK74"/>
      <c r="AL74"/>
      <c r="AM74"/>
    </row>
    <row r="75" spans="1:39" x14ac:dyDescent="0.25">
      <c r="A75" s="35">
        <v>310</v>
      </c>
      <c r="B75" s="35" t="s">
        <v>70</v>
      </c>
      <c r="C75" s="36">
        <v>42036</v>
      </c>
      <c r="D75" s="35">
        <v>9853</v>
      </c>
      <c r="E75" s="35">
        <v>2827</v>
      </c>
      <c r="F75" s="35">
        <v>1505</v>
      </c>
      <c r="G75" s="324">
        <v>12830</v>
      </c>
      <c r="H75" s="35">
        <v>1235.22</v>
      </c>
      <c r="I75" s="35">
        <v>1792.8000000000002</v>
      </c>
      <c r="J75" s="35">
        <v>0</v>
      </c>
      <c r="K75" s="35">
        <v>45.399999999999636</v>
      </c>
      <c r="L75" s="35">
        <v>6620</v>
      </c>
      <c r="M75" s="35">
        <v>93</v>
      </c>
      <c r="N75" s="35">
        <v>22221.16</v>
      </c>
      <c r="O75" s="324">
        <v>9</v>
      </c>
      <c r="AK75"/>
      <c r="AL75"/>
      <c r="AM75"/>
    </row>
    <row r="76" spans="1:39" x14ac:dyDescent="0.25">
      <c r="A76" s="35">
        <v>1921</v>
      </c>
      <c r="B76" s="35" t="s">
        <v>798</v>
      </c>
      <c r="C76" s="36">
        <v>51414</v>
      </c>
      <c r="D76" s="35">
        <v>12428</v>
      </c>
      <c r="E76" s="35">
        <v>3931.8999999999996</v>
      </c>
      <c r="F76" s="35">
        <v>574</v>
      </c>
      <c r="G76" s="324">
        <v>28420</v>
      </c>
      <c r="H76" s="35">
        <v>384.06</v>
      </c>
      <c r="I76" s="35">
        <v>1158.4000000000001</v>
      </c>
      <c r="J76" s="35">
        <v>0</v>
      </c>
      <c r="K76" s="35">
        <v>15.799999999999955</v>
      </c>
      <c r="L76" s="35">
        <v>35142</v>
      </c>
      <c r="M76" s="35">
        <v>6651</v>
      </c>
      <c r="N76" s="35">
        <v>12705.565000000001</v>
      </c>
      <c r="O76" s="324">
        <v>42</v>
      </c>
      <c r="AK76"/>
      <c r="AL76"/>
      <c r="AM76"/>
    </row>
    <row r="77" spans="1:39" x14ac:dyDescent="0.25">
      <c r="A77" s="35">
        <v>1663</v>
      </c>
      <c r="B77" s="35" t="s">
        <v>71</v>
      </c>
      <c r="C77" s="36">
        <v>10209</v>
      </c>
      <c r="D77" s="35">
        <v>2196</v>
      </c>
      <c r="E77" s="35">
        <v>1165.5</v>
      </c>
      <c r="F77" s="35">
        <v>60</v>
      </c>
      <c r="G77" s="324">
        <v>320</v>
      </c>
      <c r="H77" s="35">
        <v>0</v>
      </c>
      <c r="I77" s="35">
        <v>134.4</v>
      </c>
      <c r="J77" s="35">
        <v>0</v>
      </c>
      <c r="K77" s="35">
        <v>0</v>
      </c>
      <c r="L77" s="35">
        <v>17070</v>
      </c>
      <c r="M77" s="35">
        <v>1503</v>
      </c>
      <c r="N77" s="35">
        <v>831.75</v>
      </c>
      <c r="O77" s="324">
        <v>17</v>
      </c>
      <c r="AK77"/>
      <c r="AL77"/>
      <c r="AM77"/>
    </row>
    <row r="78" spans="1:39" x14ac:dyDescent="0.25">
      <c r="A78" s="35">
        <v>736</v>
      </c>
      <c r="B78" s="35" t="s">
        <v>72</v>
      </c>
      <c r="C78" s="36">
        <v>42642</v>
      </c>
      <c r="D78" s="35">
        <v>10195</v>
      </c>
      <c r="E78" s="35">
        <v>2196.3999999999996</v>
      </c>
      <c r="F78" s="35">
        <v>1485</v>
      </c>
      <c r="G78" s="324">
        <v>5840</v>
      </c>
      <c r="H78" s="35">
        <v>0</v>
      </c>
      <c r="I78" s="35">
        <v>1467.2</v>
      </c>
      <c r="J78" s="35">
        <v>0</v>
      </c>
      <c r="K78" s="35">
        <v>0</v>
      </c>
      <c r="L78" s="35">
        <v>9990</v>
      </c>
      <c r="M78" s="35">
        <v>1708</v>
      </c>
      <c r="N78" s="35">
        <v>15026.464</v>
      </c>
      <c r="O78" s="324">
        <v>21</v>
      </c>
      <c r="AK78"/>
      <c r="AL78"/>
      <c r="AM78"/>
    </row>
    <row r="79" spans="1:39" x14ac:dyDescent="0.25">
      <c r="A79" s="35">
        <v>1690</v>
      </c>
      <c r="B79" s="35" t="s">
        <v>73</v>
      </c>
      <c r="C79" s="36">
        <v>23583</v>
      </c>
      <c r="D79" s="35">
        <v>5434</v>
      </c>
      <c r="E79" s="35">
        <v>1663.8999999999999</v>
      </c>
      <c r="F79" s="35">
        <v>120</v>
      </c>
      <c r="G79" s="324">
        <v>5100</v>
      </c>
      <c r="H79" s="35">
        <v>0</v>
      </c>
      <c r="I79" s="35">
        <v>0</v>
      </c>
      <c r="J79" s="35">
        <v>0</v>
      </c>
      <c r="K79" s="35">
        <v>0</v>
      </c>
      <c r="L79" s="35">
        <v>22473</v>
      </c>
      <c r="M79" s="35">
        <v>161</v>
      </c>
      <c r="N79" s="35">
        <v>2985.08</v>
      </c>
      <c r="O79" s="324">
        <v>22</v>
      </c>
      <c r="AF79" s="36"/>
      <c r="AK79"/>
      <c r="AL79"/>
      <c r="AM79"/>
    </row>
    <row r="80" spans="1:39" x14ac:dyDescent="0.25">
      <c r="A80" s="35">
        <v>503</v>
      </c>
      <c r="B80" s="35" t="s">
        <v>74</v>
      </c>
      <c r="C80" s="36">
        <v>100046</v>
      </c>
      <c r="D80" s="35">
        <v>19107</v>
      </c>
      <c r="E80" s="35">
        <v>9963.2999999999993</v>
      </c>
      <c r="F80" s="35">
        <v>8330</v>
      </c>
      <c r="G80" s="324">
        <v>87200</v>
      </c>
      <c r="H80" s="35">
        <v>2306.7599999999998</v>
      </c>
      <c r="I80" s="35">
        <v>5348.8</v>
      </c>
      <c r="J80" s="35">
        <v>0</v>
      </c>
      <c r="K80" s="35">
        <v>0</v>
      </c>
      <c r="L80" s="35">
        <v>2277</v>
      </c>
      <c r="M80" s="35">
        <v>129</v>
      </c>
      <c r="N80" s="35">
        <v>180540.56099999999</v>
      </c>
      <c r="O80" s="324">
        <v>3</v>
      </c>
      <c r="AK80"/>
      <c r="AL80"/>
      <c r="AM80"/>
    </row>
    <row r="81" spans="1:47" x14ac:dyDescent="0.25">
      <c r="A81" s="35">
        <v>10</v>
      </c>
      <c r="B81" s="35" t="s">
        <v>75</v>
      </c>
      <c r="C81" s="36">
        <v>25698</v>
      </c>
      <c r="D81" s="35">
        <v>5328</v>
      </c>
      <c r="E81" s="35">
        <v>2990.2</v>
      </c>
      <c r="F81" s="35">
        <v>1590</v>
      </c>
      <c r="G81" s="324">
        <v>19100</v>
      </c>
      <c r="H81" s="35">
        <v>0</v>
      </c>
      <c r="I81" s="35">
        <v>967.2</v>
      </c>
      <c r="J81" s="35">
        <v>0</v>
      </c>
      <c r="K81" s="35">
        <v>0</v>
      </c>
      <c r="L81" s="35">
        <v>13317</v>
      </c>
      <c r="M81" s="35">
        <v>474</v>
      </c>
      <c r="N81" s="35">
        <v>7634.3879999999999</v>
      </c>
      <c r="O81" s="324">
        <v>11</v>
      </c>
      <c r="AK81"/>
      <c r="AL81"/>
      <c r="AM81"/>
    </row>
    <row r="82" spans="1:47" x14ac:dyDescent="0.25">
      <c r="A82" s="35">
        <v>400</v>
      </c>
      <c r="B82" s="35" t="s">
        <v>76</v>
      </c>
      <c r="C82" s="36">
        <v>56597</v>
      </c>
      <c r="D82" s="35">
        <v>11871</v>
      </c>
      <c r="E82" s="35">
        <v>5878</v>
      </c>
      <c r="F82" s="35">
        <v>2640</v>
      </c>
      <c r="G82" s="324">
        <v>58710</v>
      </c>
      <c r="H82" s="35">
        <v>1503.54</v>
      </c>
      <c r="I82" s="35">
        <v>2291.2000000000003</v>
      </c>
      <c r="J82" s="35">
        <v>0</v>
      </c>
      <c r="K82" s="35">
        <v>0</v>
      </c>
      <c r="L82" s="35">
        <v>4508</v>
      </c>
      <c r="M82" s="35">
        <v>336</v>
      </c>
      <c r="N82" s="35">
        <v>57510.32</v>
      </c>
      <c r="O82" s="324">
        <v>3</v>
      </c>
      <c r="AK82"/>
      <c r="AL82"/>
      <c r="AM82"/>
    </row>
    <row r="83" spans="1:47" x14ac:dyDescent="0.25">
      <c r="A83" s="35">
        <v>762</v>
      </c>
      <c r="B83" s="35" t="s">
        <v>77</v>
      </c>
      <c r="C83" s="36">
        <v>31659</v>
      </c>
      <c r="D83" s="35">
        <v>7203</v>
      </c>
      <c r="E83" s="35">
        <v>2227.8999999999996</v>
      </c>
      <c r="F83" s="35">
        <v>505</v>
      </c>
      <c r="G83" s="324">
        <v>22730</v>
      </c>
      <c r="H83" s="35">
        <v>703.88</v>
      </c>
      <c r="I83" s="35">
        <v>2119.2000000000003</v>
      </c>
      <c r="J83" s="35">
        <v>0</v>
      </c>
      <c r="K83" s="35">
        <v>0</v>
      </c>
      <c r="L83" s="35">
        <v>11692</v>
      </c>
      <c r="M83" s="35">
        <v>143</v>
      </c>
      <c r="N83" s="35">
        <v>11689.662</v>
      </c>
      <c r="O83" s="324">
        <v>6</v>
      </c>
      <c r="AK83"/>
      <c r="AL83"/>
      <c r="AM83"/>
    </row>
    <row r="84" spans="1:47" x14ac:dyDescent="0.25">
      <c r="A84" s="35">
        <v>150</v>
      </c>
      <c r="B84" s="35" t="s">
        <v>78</v>
      </c>
      <c r="C84" s="36">
        <v>98322</v>
      </c>
      <c r="D84" s="35">
        <v>23268</v>
      </c>
      <c r="E84" s="35">
        <v>9737.2000000000007</v>
      </c>
      <c r="F84" s="35">
        <v>8550</v>
      </c>
      <c r="G84" s="324">
        <v>146780</v>
      </c>
      <c r="H84" s="35">
        <v>2439.96</v>
      </c>
      <c r="I84" s="35">
        <v>3788.8</v>
      </c>
      <c r="J84" s="35">
        <v>0</v>
      </c>
      <c r="K84" s="35">
        <v>0</v>
      </c>
      <c r="L84" s="35">
        <v>13123</v>
      </c>
      <c r="M84" s="35">
        <v>310</v>
      </c>
      <c r="N84" s="35">
        <v>77313.076000000001</v>
      </c>
      <c r="O84" s="324">
        <v>7</v>
      </c>
      <c r="AK84"/>
      <c r="AL84"/>
      <c r="AM84"/>
    </row>
    <row r="85" spans="1:47" x14ac:dyDescent="0.25">
      <c r="A85" s="35">
        <v>384</v>
      </c>
      <c r="B85" s="35" t="s">
        <v>79</v>
      </c>
      <c r="C85" s="36">
        <v>25930</v>
      </c>
      <c r="D85" s="35">
        <v>5679</v>
      </c>
      <c r="E85" s="35">
        <v>2102.1999999999998</v>
      </c>
      <c r="F85" s="35">
        <v>4245</v>
      </c>
      <c r="G85" s="324">
        <v>2990</v>
      </c>
      <c r="H85" s="35">
        <v>0</v>
      </c>
      <c r="I85" s="35">
        <v>0</v>
      </c>
      <c r="J85" s="35">
        <v>0</v>
      </c>
      <c r="K85" s="35">
        <v>0</v>
      </c>
      <c r="L85" s="35">
        <v>1193</v>
      </c>
      <c r="M85" s="35">
        <v>99</v>
      </c>
      <c r="N85" s="35">
        <v>26309.77</v>
      </c>
      <c r="O85" s="324">
        <v>1</v>
      </c>
      <c r="AK85"/>
      <c r="AL85"/>
      <c r="AM85"/>
    </row>
    <row r="86" spans="1:47" x14ac:dyDescent="0.25">
      <c r="A86" s="35">
        <v>1774</v>
      </c>
      <c r="B86" s="35" t="s">
        <v>80</v>
      </c>
      <c r="C86" s="36">
        <v>25947</v>
      </c>
      <c r="D86" s="35">
        <v>6487</v>
      </c>
      <c r="E86" s="35">
        <v>1475.7</v>
      </c>
      <c r="F86" s="35">
        <v>175</v>
      </c>
      <c r="G86" s="324">
        <v>8200</v>
      </c>
      <c r="H86" s="35">
        <v>0</v>
      </c>
      <c r="I86" s="35">
        <v>284</v>
      </c>
      <c r="J86" s="35">
        <v>0</v>
      </c>
      <c r="K86" s="35">
        <v>16.199999999999989</v>
      </c>
      <c r="L86" s="35">
        <v>17570</v>
      </c>
      <c r="M86" s="35">
        <v>113</v>
      </c>
      <c r="N86" s="35">
        <v>4810.6360000000004</v>
      </c>
      <c r="O86" s="324">
        <v>11</v>
      </c>
      <c r="AK86"/>
      <c r="AL86"/>
      <c r="AM86"/>
    </row>
    <row r="87" spans="1:47" x14ac:dyDescent="0.25">
      <c r="A87" s="35">
        <v>221</v>
      </c>
      <c r="B87" s="35" t="s">
        <v>82</v>
      </c>
      <c r="C87" s="36">
        <v>11437</v>
      </c>
      <c r="D87" s="35">
        <v>2551</v>
      </c>
      <c r="E87" s="35">
        <v>1198.6999999999998</v>
      </c>
      <c r="F87" s="35">
        <v>975</v>
      </c>
      <c r="G87" s="324">
        <v>5300</v>
      </c>
      <c r="H87" s="35">
        <v>0</v>
      </c>
      <c r="I87" s="35">
        <v>0</v>
      </c>
      <c r="J87" s="35">
        <v>0</v>
      </c>
      <c r="K87" s="35">
        <v>0</v>
      </c>
      <c r="L87" s="35">
        <v>1158</v>
      </c>
      <c r="M87" s="35">
        <v>138</v>
      </c>
      <c r="N87" s="35">
        <v>4454.5039999999999</v>
      </c>
      <c r="O87" s="324">
        <v>1</v>
      </c>
      <c r="AK87"/>
      <c r="AL87"/>
      <c r="AM87"/>
    </row>
    <row r="88" spans="1:47" x14ac:dyDescent="0.25">
      <c r="A88" s="35">
        <v>222</v>
      </c>
      <c r="B88" s="35" t="s">
        <v>83</v>
      </c>
      <c r="C88" s="36">
        <v>56344</v>
      </c>
      <c r="D88" s="35">
        <v>12876</v>
      </c>
      <c r="E88" s="35">
        <v>5105.5</v>
      </c>
      <c r="F88" s="35">
        <v>2245</v>
      </c>
      <c r="G88" s="324">
        <v>63970</v>
      </c>
      <c r="H88" s="35">
        <v>3172.54</v>
      </c>
      <c r="I88" s="35">
        <v>4553.6000000000004</v>
      </c>
      <c r="J88" s="35">
        <v>0</v>
      </c>
      <c r="K88" s="35">
        <v>164.5</v>
      </c>
      <c r="L88" s="35">
        <v>7905</v>
      </c>
      <c r="M88" s="35">
        <v>60</v>
      </c>
      <c r="N88" s="35">
        <v>27628.305</v>
      </c>
      <c r="O88" s="324">
        <v>7</v>
      </c>
      <c r="AK88"/>
      <c r="AL88"/>
      <c r="AM88"/>
    </row>
    <row r="89" spans="1:47" x14ac:dyDescent="0.25">
      <c r="A89" s="35">
        <v>766</v>
      </c>
      <c r="B89" s="35" t="s">
        <v>84</v>
      </c>
      <c r="C89" s="36">
        <v>25358</v>
      </c>
      <c r="D89" s="35">
        <v>5766</v>
      </c>
      <c r="E89" s="35">
        <v>1850.8</v>
      </c>
      <c r="F89" s="35">
        <v>1080</v>
      </c>
      <c r="G89" s="324">
        <v>10050</v>
      </c>
      <c r="H89" s="35">
        <v>0</v>
      </c>
      <c r="I89" s="35">
        <v>1138.4000000000001</v>
      </c>
      <c r="J89" s="35">
        <v>0</v>
      </c>
      <c r="K89" s="35">
        <v>0</v>
      </c>
      <c r="L89" s="35">
        <v>2930</v>
      </c>
      <c r="M89" s="35">
        <v>44</v>
      </c>
      <c r="N89" s="35">
        <v>12692.208000000001</v>
      </c>
      <c r="O89" s="324">
        <v>3</v>
      </c>
      <c r="AK89"/>
      <c r="AL89"/>
      <c r="AM89"/>
    </row>
    <row r="90" spans="1:47" x14ac:dyDescent="0.25">
      <c r="A90" s="35">
        <v>58</v>
      </c>
      <c r="B90" s="35" t="s">
        <v>85</v>
      </c>
      <c r="C90" s="36">
        <v>24160</v>
      </c>
      <c r="D90" s="35">
        <v>5868</v>
      </c>
      <c r="E90" s="35">
        <v>2517.6999999999998</v>
      </c>
      <c r="F90" s="35">
        <v>155</v>
      </c>
      <c r="G90" s="324">
        <v>14310</v>
      </c>
      <c r="H90" s="35">
        <v>867.24</v>
      </c>
      <c r="I90" s="35">
        <v>1568</v>
      </c>
      <c r="J90" s="35">
        <v>0</v>
      </c>
      <c r="K90" s="35">
        <v>0</v>
      </c>
      <c r="L90" s="35">
        <v>16672</v>
      </c>
      <c r="M90" s="35">
        <v>978</v>
      </c>
      <c r="N90" s="35">
        <v>5570.9160000000002</v>
      </c>
      <c r="O90" s="324">
        <v>21</v>
      </c>
      <c r="AK90"/>
      <c r="AL90"/>
      <c r="AM90"/>
    </row>
    <row r="91" spans="1:47" x14ac:dyDescent="0.25">
      <c r="A91" s="35">
        <v>505</v>
      </c>
      <c r="B91" s="35" t="s">
        <v>86</v>
      </c>
      <c r="C91" s="36">
        <v>118691</v>
      </c>
      <c r="D91" s="35">
        <v>26983</v>
      </c>
      <c r="E91" s="35">
        <v>12590.4</v>
      </c>
      <c r="F91" s="35">
        <v>15750</v>
      </c>
      <c r="G91" s="324">
        <v>168840</v>
      </c>
      <c r="H91" s="35">
        <v>3608.2999999999997</v>
      </c>
      <c r="I91" s="35">
        <v>5074.4000000000005</v>
      </c>
      <c r="J91" s="35">
        <v>0</v>
      </c>
      <c r="K91" s="35">
        <v>0</v>
      </c>
      <c r="L91" s="35">
        <v>7877</v>
      </c>
      <c r="M91" s="35">
        <v>2070</v>
      </c>
      <c r="N91" s="35">
        <v>140816.552</v>
      </c>
      <c r="O91" s="324">
        <v>3</v>
      </c>
      <c r="AK91"/>
      <c r="AL91"/>
      <c r="AM91"/>
    </row>
    <row r="92" spans="1:47" x14ac:dyDescent="0.25">
      <c r="A92" s="35">
        <v>498</v>
      </c>
      <c r="B92" s="35" t="s">
        <v>87</v>
      </c>
      <c r="C92" s="36">
        <v>19250</v>
      </c>
      <c r="D92" s="35">
        <v>4649</v>
      </c>
      <c r="E92" s="35">
        <v>1228.3</v>
      </c>
      <c r="F92" s="35">
        <v>215</v>
      </c>
      <c r="G92" s="324">
        <v>2230</v>
      </c>
      <c r="H92" s="35">
        <v>0</v>
      </c>
      <c r="I92" s="35">
        <v>0</v>
      </c>
      <c r="J92" s="35">
        <v>0</v>
      </c>
      <c r="K92" s="35">
        <v>0</v>
      </c>
      <c r="L92" s="35">
        <v>5905</v>
      </c>
      <c r="M92" s="35">
        <v>64</v>
      </c>
      <c r="N92" s="35">
        <v>3677.0010000000002</v>
      </c>
      <c r="O92" s="324">
        <v>10</v>
      </c>
      <c r="AK92"/>
      <c r="AL92"/>
      <c r="AM92"/>
    </row>
    <row r="93" spans="1:47" x14ac:dyDescent="0.25">
      <c r="A93" s="35">
        <v>1719</v>
      </c>
      <c r="B93" s="35" t="s">
        <v>88</v>
      </c>
      <c r="C93" s="36">
        <v>26695</v>
      </c>
      <c r="D93" s="35">
        <v>5808</v>
      </c>
      <c r="E93" s="35">
        <v>1633.3</v>
      </c>
      <c r="F93" s="35">
        <v>230</v>
      </c>
      <c r="G93" s="324">
        <v>2610</v>
      </c>
      <c r="H93" s="35">
        <v>0</v>
      </c>
      <c r="I93" s="35">
        <v>635.20000000000005</v>
      </c>
      <c r="J93" s="35">
        <v>0</v>
      </c>
      <c r="K93" s="35">
        <v>69.099999999999909</v>
      </c>
      <c r="L93" s="35">
        <v>9553</v>
      </c>
      <c r="M93" s="35">
        <v>2390</v>
      </c>
      <c r="N93" s="35">
        <v>8015.9309999999996</v>
      </c>
      <c r="O93" s="324">
        <v>7</v>
      </c>
      <c r="AK93"/>
      <c r="AL93"/>
      <c r="AM93"/>
      <c r="AU93" s="36"/>
    </row>
    <row r="94" spans="1:47" x14ac:dyDescent="0.25">
      <c r="A94" s="35">
        <v>303</v>
      </c>
      <c r="B94" s="35" t="s">
        <v>89</v>
      </c>
      <c r="C94" s="36">
        <v>40413</v>
      </c>
      <c r="D94" s="35">
        <v>10519</v>
      </c>
      <c r="E94" s="35">
        <v>2446.3000000000002</v>
      </c>
      <c r="F94" s="35">
        <v>1740</v>
      </c>
      <c r="G94" s="324">
        <v>24100</v>
      </c>
      <c r="H94" s="35">
        <v>368.28</v>
      </c>
      <c r="I94" s="35">
        <v>1875.2</v>
      </c>
      <c r="J94" s="35">
        <v>0</v>
      </c>
      <c r="K94" s="35">
        <v>141.79999999999973</v>
      </c>
      <c r="L94" s="35">
        <v>33375</v>
      </c>
      <c r="M94" s="35">
        <v>5753</v>
      </c>
      <c r="N94" s="35">
        <v>13496.571</v>
      </c>
      <c r="O94" s="324">
        <v>10</v>
      </c>
      <c r="AK94"/>
      <c r="AL94"/>
      <c r="AM94"/>
    </row>
    <row r="95" spans="1:47" x14ac:dyDescent="0.25">
      <c r="A95" s="35">
        <v>225</v>
      </c>
      <c r="B95" s="35" t="s">
        <v>90</v>
      </c>
      <c r="C95" s="36">
        <v>18210</v>
      </c>
      <c r="D95" s="35">
        <v>4465</v>
      </c>
      <c r="E95" s="35">
        <v>1219.5</v>
      </c>
      <c r="F95" s="35">
        <v>810</v>
      </c>
      <c r="G95" s="324">
        <v>5690</v>
      </c>
      <c r="H95" s="35">
        <v>1023.02</v>
      </c>
      <c r="I95" s="35">
        <v>1528.8000000000002</v>
      </c>
      <c r="J95" s="35">
        <v>0</v>
      </c>
      <c r="K95" s="35">
        <v>28.899999999999864</v>
      </c>
      <c r="L95" s="35">
        <v>3781</v>
      </c>
      <c r="M95" s="35">
        <v>465</v>
      </c>
      <c r="N95" s="35">
        <v>5899.6850000000004</v>
      </c>
      <c r="O95" s="324">
        <v>6</v>
      </c>
      <c r="AK95"/>
      <c r="AL95"/>
      <c r="AM95"/>
    </row>
    <row r="96" spans="1:47" x14ac:dyDescent="0.25">
      <c r="A96" s="35">
        <v>226</v>
      </c>
      <c r="B96" s="35" t="s">
        <v>91</v>
      </c>
      <c r="C96" s="36">
        <v>25609</v>
      </c>
      <c r="D96" s="35">
        <v>6445</v>
      </c>
      <c r="E96" s="35">
        <v>1509.1</v>
      </c>
      <c r="F96" s="35">
        <v>600</v>
      </c>
      <c r="G96" s="324">
        <v>17800</v>
      </c>
      <c r="H96" s="35">
        <v>0</v>
      </c>
      <c r="I96" s="35">
        <v>1943.2</v>
      </c>
      <c r="J96" s="35">
        <v>0</v>
      </c>
      <c r="K96" s="35">
        <v>0</v>
      </c>
      <c r="L96" s="35">
        <v>3391</v>
      </c>
      <c r="M96" s="35">
        <v>128</v>
      </c>
      <c r="N96" s="35">
        <v>11956.343000000001</v>
      </c>
      <c r="O96" s="324">
        <v>5</v>
      </c>
      <c r="AK96"/>
      <c r="AL96"/>
      <c r="AM96"/>
    </row>
    <row r="97" spans="1:39" x14ac:dyDescent="0.25">
      <c r="A97" s="35">
        <v>1711</v>
      </c>
      <c r="B97" s="35" t="s">
        <v>92</v>
      </c>
      <c r="C97" s="36">
        <v>31976</v>
      </c>
      <c r="D97" s="35">
        <v>5965</v>
      </c>
      <c r="E97" s="35">
        <v>3027.8</v>
      </c>
      <c r="F97" s="35">
        <v>365</v>
      </c>
      <c r="G97" s="324">
        <v>16760</v>
      </c>
      <c r="H97" s="35">
        <v>259.38</v>
      </c>
      <c r="I97" s="35">
        <v>1404</v>
      </c>
      <c r="J97" s="35">
        <v>0</v>
      </c>
      <c r="K97" s="35">
        <v>0</v>
      </c>
      <c r="L97" s="35">
        <v>10310</v>
      </c>
      <c r="M97" s="35">
        <v>152</v>
      </c>
      <c r="N97" s="35">
        <v>9729.1440000000002</v>
      </c>
      <c r="O97" s="324">
        <v>11</v>
      </c>
      <c r="AK97"/>
      <c r="AL97"/>
      <c r="AM97"/>
    </row>
    <row r="98" spans="1:39" x14ac:dyDescent="0.25">
      <c r="A98" s="35">
        <v>385</v>
      </c>
      <c r="B98" s="35" t="s">
        <v>93</v>
      </c>
      <c r="C98" s="36">
        <v>28920</v>
      </c>
      <c r="D98" s="35">
        <v>7203</v>
      </c>
      <c r="E98" s="35">
        <v>1584.2</v>
      </c>
      <c r="F98" s="35">
        <v>565</v>
      </c>
      <c r="G98" s="324">
        <v>10870</v>
      </c>
      <c r="H98" s="35">
        <v>295.02</v>
      </c>
      <c r="I98" s="35">
        <v>1740</v>
      </c>
      <c r="J98" s="35">
        <v>0</v>
      </c>
      <c r="K98" s="35">
        <v>342.39999999999986</v>
      </c>
      <c r="L98" s="35">
        <v>1630</v>
      </c>
      <c r="M98" s="35">
        <v>69</v>
      </c>
      <c r="N98" s="35">
        <v>17324.538</v>
      </c>
      <c r="O98" s="324">
        <v>1</v>
      </c>
      <c r="AK98"/>
      <c r="AL98"/>
      <c r="AM98"/>
    </row>
    <row r="99" spans="1:39" x14ac:dyDescent="0.25">
      <c r="A99" s="35">
        <v>228</v>
      </c>
      <c r="B99" s="35" t="s">
        <v>94</v>
      </c>
      <c r="C99" s="36">
        <v>110656</v>
      </c>
      <c r="D99" s="35">
        <v>28503</v>
      </c>
      <c r="E99" s="35">
        <v>7051.3</v>
      </c>
      <c r="F99" s="35">
        <v>5700</v>
      </c>
      <c r="G99" s="324">
        <v>129650</v>
      </c>
      <c r="H99" s="35">
        <v>3511.06</v>
      </c>
      <c r="I99" s="35">
        <v>3808</v>
      </c>
      <c r="J99" s="35">
        <v>0</v>
      </c>
      <c r="K99" s="35">
        <v>0</v>
      </c>
      <c r="L99" s="35">
        <v>31818</v>
      </c>
      <c r="M99" s="35">
        <v>44</v>
      </c>
      <c r="N99" s="35">
        <v>69436.706000000006</v>
      </c>
      <c r="O99" s="324">
        <v>28</v>
      </c>
      <c r="AK99"/>
      <c r="AL99"/>
      <c r="AM99"/>
    </row>
    <row r="100" spans="1:39" x14ac:dyDescent="0.25">
      <c r="A100" s="35">
        <v>317</v>
      </c>
      <c r="B100" s="35" t="s">
        <v>95</v>
      </c>
      <c r="C100" s="36">
        <v>8779</v>
      </c>
      <c r="D100" s="35">
        <v>2227</v>
      </c>
      <c r="E100" s="35">
        <v>421.09999999999997</v>
      </c>
      <c r="F100" s="35">
        <v>150</v>
      </c>
      <c r="G100" s="324">
        <v>780</v>
      </c>
      <c r="H100" s="35">
        <v>0</v>
      </c>
      <c r="I100" s="35">
        <v>0</v>
      </c>
      <c r="J100" s="35">
        <v>0</v>
      </c>
      <c r="K100" s="35">
        <v>0</v>
      </c>
      <c r="L100" s="35">
        <v>3105</v>
      </c>
      <c r="M100" s="35">
        <v>266</v>
      </c>
      <c r="N100" s="35">
        <v>3084.0039999999999</v>
      </c>
      <c r="O100" s="324">
        <v>3</v>
      </c>
      <c r="AK100"/>
      <c r="AL100"/>
      <c r="AM100"/>
    </row>
    <row r="101" spans="1:39" x14ac:dyDescent="0.25">
      <c r="A101" s="35">
        <v>1651</v>
      </c>
      <c r="B101" s="35" t="s">
        <v>96</v>
      </c>
      <c r="C101" s="36">
        <v>15928</v>
      </c>
      <c r="D101" s="35">
        <v>3653</v>
      </c>
      <c r="E101" s="35">
        <v>1771.9</v>
      </c>
      <c r="F101" s="35">
        <v>160</v>
      </c>
      <c r="G101" s="324">
        <v>2820</v>
      </c>
      <c r="H101" s="35">
        <v>0</v>
      </c>
      <c r="I101" s="35">
        <v>857.6</v>
      </c>
      <c r="J101" s="35">
        <v>0</v>
      </c>
      <c r="K101" s="35">
        <v>0</v>
      </c>
      <c r="L101" s="35">
        <v>19030</v>
      </c>
      <c r="M101" s="35">
        <v>383</v>
      </c>
      <c r="N101" s="35">
        <v>2829.279</v>
      </c>
      <c r="O101" s="324">
        <v>13</v>
      </c>
      <c r="AK101"/>
      <c r="AL101"/>
      <c r="AM101"/>
    </row>
    <row r="102" spans="1:39" x14ac:dyDescent="0.25">
      <c r="A102" s="35">
        <v>770</v>
      </c>
      <c r="B102" s="35" t="s">
        <v>97</v>
      </c>
      <c r="C102" s="36">
        <v>18183</v>
      </c>
      <c r="D102" s="35">
        <v>4011</v>
      </c>
      <c r="E102" s="35">
        <v>985.5</v>
      </c>
      <c r="F102" s="35">
        <v>130</v>
      </c>
      <c r="G102" s="324">
        <v>4490</v>
      </c>
      <c r="H102" s="35">
        <v>380.6</v>
      </c>
      <c r="I102" s="35">
        <v>1044.8</v>
      </c>
      <c r="J102" s="35">
        <v>0</v>
      </c>
      <c r="K102" s="35">
        <v>0</v>
      </c>
      <c r="L102" s="35">
        <v>8246</v>
      </c>
      <c r="M102" s="35">
        <v>86</v>
      </c>
      <c r="N102" s="35">
        <v>4151.22</v>
      </c>
      <c r="O102" s="324">
        <v>11</v>
      </c>
      <c r="AK102"/>
      <c r="AL102"/>
      <c r="AM102"/>
    </row>
    <row r="103" spans="1:39" x14ac:dyDescent="0.25">
      <c r="A103" s="35">
        <v>1903</v>
      </c>
      <c r="B103" s="35" t="s">
        <v>617</v>
      </c>
      <c r="C103" s="36">
        <v>24979</v>
      </c>
      <c r="D103" s="35">
        <v>5203</v>
      </c>
      <c r="E103" s="35">
        <v>1301.5999999999999</v>
      </c>
      <c r="F103" s="35">
        <v>185</v>
      </c>
      <c r="G103" s="324">
        <v>2450</v>
      </c>
      <c r="H103" s="35">
        <v>716.22</v>
      </c>
      <c r="I103" s="35">
        <v>0</v>
      </c>
      <c r="J103" s="35">
        <v>0</v>
      </c>
      <c r="K103" s="35">
        <v>0</v>
      </c>
      <c r="L103" s="35">
        <v>7742</v>
      </c>
      <c r="M103" s="35">
        <v>99</v>
      </c>
      <c r="N103" s="35">
        <v>4800.3119999999999</v>
      </c>
      <c r="O103" s="324">
        <v>19</v>
      </c>
      <c r="AK103"/>
      <c r="AL103"/>
      <c r="AM103"/>
    </row>
    <row r="104" spans="1:39" x14ac:dyDescent="0.25">
      <c r="A104" s="35">
        <v>772</v>
      </c>
      <c r="B104" s="35" t="s">
        <v>98</v>
      </c>
      <c r="C104" s="36">
        <v>220920</v>
      </c>
      <c r="D104" s="35">
        <v>45164</v>
      </c>
      <c r="E104" s="35">
        <v>24499.699999999997</v>
      </c>
      <c r="F104" s="35">
        <v>23580</v>
      </c>
      <c r="G104" s="324">
        <v>498750</v>
      </c>
      <c r="H104" s="35">
        <v>8363.84</v>
      </c>
      <c r="I104" s="35">
        <v>11029.6</v>
      </c>
      <c r="J104" s="35">
        <v>0</v>
      </c>
      <c r="K104" s="35">
        <v>0</v>
      </c>
      <c r="L104" s="35">
        <v>8755</v>
      </c>
      <c r="M104" s="35">
        <v>132</v>
      </c>
      <c r="N104" s="35">
        <v>257646.78</v>
      </c>
      <c r="O104" s="324">
        <v>1</v>
      </c>
      <c r="AK104"/>
      <c r="AL104"/>
      <c r="AM104"/>
    </row>
    <row r="105" spans="1:39" x14ac:dyDescent="0.25">
      <c r="A105" s="35">
        <v>230</v>
      </c>
      <c r="B105" s="35" t="s">
        <v>99</v>
      </c>
      <c r="C105" s="36">
        <v>22645</v>
      </c>
      <c r="D105" s="35">
        <v>5921</v>
      </c>
      <c r="E105" s="35">
        <v>1274.7</v>
      </c>
      <c r="F105" s="35">
        <v>145</v>
      </c>
      <c r="G105" s="324">
        <v>8900</v>
      </c>
      <c r="H105" s="35">
        <v>0</v>
      </c>
      <c r="I105" s="35">
        <v>1742.4</v>
      </c>
      <c r="J105" s="35">
        <v>0</v>
      </c>
      <c r="K105" s="35">
        <v>0</v>
      </c>
      <c r="L105" s="35">
        <v>6382</v>
      </c>
      <c r="M105" s="35">
        <v>209</v>
      </c>
      <c r="N105" s="35">
        <v>6520.9080000000004</v>
      </c>
      <c r="O105" s="324">
        <v>5</v>
      </c>
      <c r="AK105"/>
      <c r="AL105"/>
      <c r="AM105"/>
    </row>
    <row r="106" spans="1:39" x14ac:dyDescent="0.25">
      <c r="A106" s="35">
        <v>114</v>
      </c>
      <c r="B106" s="35" t="s">
        <v>100</v>
      </c>
      <c r="C106" s="36">
        <v>108052</v>
      </c>
      <c r="D106" s="35">
        <v>23805</v>
      </c>
      <c r="E106" s="35">
        <v>12061.9</v>
      </c>
      <c r="F106" s="35">
        <v>2265</v>
      </c>
      <c r="G106" s="324">
        <v>120210</v>
      </c>
      <c r="H106" s="35">
        <v>2372.8078</v>
      </c>
      <c r="I106" s="35">
        <v>5389.6</v>
      </c>
      <c r="J106" s="35">
        <v>0</v>
      </c>
      <c r="K106" s="35">
        <v>0</v>
      </c>
      <c r="L106" s="35">
        <v>33580</v>
      </c>
      <c r="M106" s="35">
        <v>1046</v>
      </c>
      <c r="N106" s="35">
        <v>36738.207000000002</v>
      </c>
      <c r="O106" s="324">
        <v>28</v>
      </c>
      <c r="AK106"/>
      <c r="AL106"/>
      <c r="AM106"/>
    </row>
    <row r="107" spans="1:39" x14ac:dyDescent="0.25">
      <c r="A107" s="35">
        <v>388</v>
      </c>
      <c r="B107" s="35" t="s">
        <v>101</v>
      </c>
      <c r="C107" s="36">
        <v>18376</v>
      </c>
      <c r="D107" s="35">
        <v>4098</v>
      </c>
      <c r="E107" s="35">
        <v>1964.4</v>
      </c>
      <c r="F107" s="35">
        <v>715</v>
      </c>
      <c r="G107" s="324">
        <v>10630</v>
      </c>
      <c r="H107" s="35">
        <v>0</v>
      </c>
      <c r="I107" s="35">
        <v>1269.6000000000001</v>
      </c>
      <c r="J107" s="35">
        <v>0</v>
      </c>
      <c r="K107" s="35">
        <v>54.699999999999818</v>
      </c>
      <c r="L107" s="35">
        <v>1268</v>
      </c>
      <c r="M107" s="35">
        <v>228</v>
      </c>
      <c r="N107" s="35">
        <v>11575.432000000001</v>
      </c>
      <c r="O107" s="324">
        <v>1</v>
      </c>
      <c r="AK107"/>
      <c r="AL107"/>
      <c r="AM107"/>
    </row>
    <row r="108" spans="1:39" x14ac:dyDescent="0.25">
      <c r="A108" s="35">
        <v>153</v>
      </c>
      <c r="B108" s="38" t="s">
        <v>102</v>
      </c>
      <c r="C108" s="36">
        <v>158586</v>
      </c>
      <c r="D108" s="35">
        <v>35175</v>
      </c>
      <c r="E108" s="35">
        <v>19188</v>
      </c>
      <c r="F108" s="35">
        <v>14900</v>
      </c>
      <c r="G108" s="324">
        <v>249110</v>
      </c>
      <c r="H108" s="35">
        <v>5472.4092000000001</v>
      </c>
      <c r="I108" s="35">
        <v>6140.8</v>
      </c>
      <c r="J108" s="35">
        <v>0</v>
      </c>
      <c r="K108" s="35">
        <v>0</v>
      </c>
      <c r="L108" s="35">
        <v>14099</v>
      </c>
      <c r="M108" s="35">
        <v>174</v>
      </c>
      <c r="N108" s="35">
        <v>152672.79999999999</v>
      </c>
      <c r="O108" s="324">
        <v>10</v>
      </c>
      <c r="AK108"/>
      <c r="AL108"/>
      <c r="AM108"/>
    </row>
    <row r="109" spans="1:39" x14ac:dyDescent="0.25">
      <c r="A109" s="35">
        <v>232</v>
      </c>
      <c r="B109" s="35" t="s">
        <v>103</v>
      </c>
      <c r="C109" s="36">
        <v>32351</v>
      </c>
      <c r="D109" s="35">
        <v>7089</v>
      </c>
      <c r="E109" s="35">
        <v>2433.1999999999998</v>
      </c>
      <c r="F109" s="35">
        <v>1195</v>
      </c>
      <c r="G109" s="324">
        <v>13680</v>
      </c>
      <c r="H109" s="35">
        <v>182.16</v>
      </c>
      <c r="I109" s="35">
        <v>813.6</v>
      </c>
      <c r="J109" s="35">
        <v>0</v>
      </c>
      <c r="K109" s="35">
        <v>0</v>
      </c>
      <c r="L109" s="35">
        <v>15610</v>
      </c>
      <c r="M109" s="35">
        <v>127</v>
      </c>
      <c r="N109" s="35">
        <v>9604.7279999999992</v>
      </c>
      <c r="O109" s="324">
        <v>14</v>
      </c>
      <c r="AK109"/>
      <c r="AL109"/>
      <c r="AM109"/>
    </row>
    <row r="110" spans="1:39" x14ac:dyDescent="0.25">
      <c r="A110" s="35">
        <v>233</v>
      </c>
      <c r="B110" s="35" t="s">
        <v>104</v>
      </c>
      <c r="C110" s="36">
        <v>26045</v>
      </c>
      <c r="D110" s="35">
        <v>5913</v>
      </c>
      <c r="E110" s="35">
        <v>1394.1</v>
      </c>
      <c r="F110" s="35">
        <v>530</v>
      </c>
      <c r="G110" s="324">
        <v>16380</v>
      </c>
      <c r="H110" s="35">
        <v>1231.76</v>
      </c>
      <c r="I110" s="35">
        <v>1857.6000000000001</v>
      </c>
      <c r="J110" s="35">
        <v>0</v>
      </c>
      <c r="K110" s="35">
        <v>51.599999999999909</v>
      </c>
      <c r="L110" s="35">
        <v>8562</v>
      </c>
      <c r="M110" s="35">
        <v>170</v>
      </c>
      <c r="N110" s="35">
        <v>14415.831</v>
      </c>
      <c r="O110" s="324">
        <v>8</v>
      </c>
      <c r="AK110"/>
      <c r="AL110"/>
      <c r="AM110"/>
    </row>
    <row r="111" spans="1:39" x14ac:dyDescent="0.25">
      <c r="A111" s="35">
        <v>777</v>
      </c>
      <c r="B111" s="35" t="s">
        <v>105</v>
      </c>
      <c r="C111" s="36">
        <v>42357</v>
      </c>
      <c r="D111" s="35">
        <v>9816</v>
      </c>
      <c r="E111" s="35">
        <v>2976.1</v>
      </c>
      <c r="F111" s="35">
        <v>2365</v>
      </c>
      <c r="G111" s="324">
        <v>36760</v>
      </c>
      <c r="H111" s="35">
        <v>253.44</v>
      </c>
      <c r="I111" s="35">
        <v>2562.4</v>
      </c>
      <c r="J111" s="35">
        <v>0</v>
      </c>
      <c r="K111" s="35">
        <v>0</v>
      </c>
      <c r="L111" s="35">
        <v>5535</v>
      </c>
      <c r="M111" s="35">
        <v>57</v>
      </c>
      <c r="N111" s="35">
        <v>28700.535</v>
      </c>
      <c r="O111" s="324">
        <v>3</v>
      </c>
      <c r="AK111"/>
      <c r="AL111"/>
      <c r="AM111"/>
    </row>
    <row r="112" spans="1:39" x14ac:dyDescent="0.25">
      <c r="A112" s="35">
        <v>1722</v>
      </c>
      <c r="B112" s="35" t="s">
        <v>106</v>
      </c>
      <c r="C112" s="36">
        <v>8790</v>
      </c>
      <c r="D112" s="35">
        <v>2225</v>
      </c>
      <c r="E112" s="35">
        <v>851.59999999999991</v>
      </c>
      <c r="F112" s="35">
        <v>75</v>
      </c>
      <c r="G112" s="324">
        <v>770</v>
      </c>
      <c r="H112" s="35">
        <v>0</v>
      </c>
      <c r="I112" s="35">
        <v>161.60000000000002</v>
      </c>
      <c r="J112" s="35">
        <v>0</v>
      </c>
      <c r="K112" s="35">
        <v>0</v>
      </c>
      <c r="L112" s="35">
        <v>9796</v>
      </c>
      <c r="M112" s="35">
        <v>89</v>
      </c>
      <c r="N112" s="35">
        <v>741.66399999999999</v>
      </c>
      <c r="O112" s="324">
        <v>8</v>
      </c>
      <c r="AK112"/>
      <c r="AL112"/>
      <c r="AM112"/>
    </row>
    <row r="113" spans="1:39" x14ac:dyDescent="0.25">
      <c r="A113" s="35">
        <v>70</v>
      </c>
      <c r="B113" s="35" t="s">
        <v>107</v>
      </c>
      <c r="C113" s="36">
        <v>20445</v>
      </c>
      <c r="D113" s="35">
        <v>4795</v>
      </c>
      <c r="E113" s="35">
        <v>2227.5</v>
      </c>
      <c r="F113" s="35">
        <v>255</v>
      </c>
      <c r="G113" s="324">
        <v>15010</v>
      </c>
      <c r="H113" s="35">
        <v>476.06</v>
      </c>
      <c r="I113" s="35">
        <v>956.80000000000007</v>
      </c>
      <c r="J113" s="35">
        <v>0</v>
      </c>
      <c r="K113" s="35">
        <v>74</v>
      </c>
      <c r="L113" s="35">
        <v>10257</v>
      </c>
      <c r="M113" s="35">
        <v>170</v>
      </c>
      <c r="N113" s="35">
        <v>6165.65</v>
      </c>
      <c r="O113" s="324">
        <v>11</v>
      </c>
      <c r="AK113"/>
      <c r="AL113"/>
      <c r="AM113"/>
    </row>
    <row r="114" spans="1:39" x14ac:dyDescent="0.25">
      <c r="A114" s="35">
        <v>779</v>
      </c>
      <c r="B114" s="35" t="s">
        <v>109</v>
      </c>
      <c r="C114" s="36">
        <v>21571</v>
      </c>
      <c r="D114" s="35">
        <v>4842</v>
      </c>
      <c r="E114" s="35">
        <v>1518.6</v>
      </c>
      <c r="F114" s="35">
        <v>355</v>
      </c>
      <c r="G114" s="324">
        <v>7480</v>
      </c>
      <c r="H114" s="35">
        <v>0</v>
      </c>
      <c r="I114" s="35">
        <v>1229.6000000000001</v>
      </c>
      <c r="J114" s="35">
        <v>0</v>
      </c>
      <c r="K114" s="35">
        <v>0</v>
      </c>
      <c r="L114" s="35">
        <v>2663</v>
      </c>
      <c r="M114" s="35">
        <v>300</v>
      </c>
      <c r="N114" s="35">
        <v>10604.825999999999</v>
      </c>
      <c r="O114" s="324">
        <v>3</v>
      </c>
      <c r="AK114"/>
      <c r="AL114"/>
      <c r="AM114"/>
    </row>
    <row r="115" spans="1:39" x14ac:dyDescent="0.25">
      <c r="A115" s="35">
        <v>236</v>
      </c>
      <c r="B115" s="35" t="s">
        <v>110</v>
      </c>
      <c r="C115" s="36">
        <v>26300</v>
      </c>
      <c r="D115" s="35">
        <v>6757</v>
      </c>
      <c r="E115" s="35">
        <v>1372.5</v>
      </c>
      <c r="F115" s="35">
        <v>500</v>
      </c>
      <c r="G115" s="324">
        <v>8810</v>
      </c>
      <c r="H115" s="35">
        <v>0</v>
      </c>
      <c r="I115" s="35">
        <v>776.80000000000007</v>
      </c>
      <c r="J115" s="35">
        <v>0</v>
      </c>
      <c r="K115" s="35">
        <v>71.199999999999932</v>
      </c>
      <c r="L115" s="35">
        <v>9990</v>
      </c>
      <c r="M115" s="35">
        <v>183</v>
      </c>
      <c r="N115" s="35">
        <v>6174.0749999999998</v>
      </c>
      <c r="O115" s="324">
        <v>8</v>
      </c>
      <c r="AK115"/>
      <c r="AL115"/>
      <c r="AM115"/>
    </row>
    <row r="116" spans="1:39" x14ac:dyDescent="0.25">
      <c r="A116" s="35">
        <v>1771</v>
      </c>
      <c r="B116" s="35" t="s">
        <v>111</v>
      </c>
      <c r="C116" s="36">
        <v>38854</v>
      </c>
      <c r="D116" s="35">
        <v>8699</v>
      </c>
      <c r="E116" s="35">
        <v>3044.7</v>
      </c>
      <c r="F116" s="35">
        <v>1410</v>
      </c>
      <c r="G116" s="324">
        <v>19910</v>
      </c>
      <c r="H116" s="35">
        <v>297</v>
      </c>
      <c r="I116" s="35">
        <v>1451.2</v>
      </c>
      <c r="J116" s="35">
        <v>0</v>
      </c>
      <c r="K116" s="35">
        <v>0</v>
      </c>
      <c r="L116" s="35">
        <v>3100</v>
      </c>
      <c r="M116" s="35">
        <v>39</v>
      </c>
      <c r="N116" s="35">
        <v>22925.981</v>
      </c>
      <c r="O116" s="324">
        <v>2</v>
      </c>
      <c r="AK116"/>
      <c r="AL116"/>
      <c r="AM116"/>
    </row>
    <row r="117" spans="1:39" x14ac:dyDescent="0.25">
      <c r="A117" s="35">
        <v>1652</v>
      </c>
      <c r="B117" s="35" t="s">
        <v>112</v>
      </c>
      <c r="C117" s="36">
        <v>29315</v>
      </c>
      <c r="D117" s="35">
        <v>6852</v>
      </c>
      <c r="E117" s="35">
        <v>2030.3999999999999</v>
      </c>
      <c r="F117" s="35">
        <v>240</v>
      </c>
      <c r="G117" s="324">
        <v>10810</v>
      </c>
      <c r="H117" s="35">
        <v>465.3</v>
      </c>
      <c r="I117" s="35">
        <v>1676</v>
      </c>
      <c r="J117" s="35">
        <v>0</v>
      </c>
      <c r="K117" s="35">
        <v>1.6999999999998181</v>
      </c>
      <c r="L117" s="35">
        <v>12225</v>
      </c>
      <c r="M117" s="35">
        <v>109</v>
      </c>
      <c r="N117" s="35">
        <v>9238.7119999999995</v>
      </c>
      <c r="O117" s="324">
        <v>8</v>
      </c>
      <c r="AK117"/>
      <c r="AL117"/>
      <c r="AM117"/>
    </row>
    <row r="118" spans="1:39" x14ac:dyDescent="0.25">
      <c r="A118" s="35">
        <v>907</v>
      </c>
      <c r="B118" s="35" t="s">
        <v>113</v>
      </c>
      <c r="C118" s="36">
        <v>17286</v>
      </c>
      <c r="D118" s="35">
        <v>3807</v>
      </c>
      <c r="E118" s="35">
        <v>1223.4000000000001</v>
      </c>
      <c r="F118" s="35">
        <v>420</v>
      </c>
      <c r="G118" s="324">
        <v>6320</v>
      </c>
      <c r="H118" s="35">
        <v>774.9</v>
      </c>
      <c r="I118" s="35">
        <v>464</v>
      </c>
      <c r="J118" s="35">
        <v>0</v>
      </c>
      <c r="K118" s="35">
        <v>0</v>
      </c>
      <c r="L118" s="35">
        <v>4766</v>
      </c>
      <c r="M118" s="35">
        <v>276</v>
      </c>
      <c r="N118" s="35">
        <v>5713.26</v>
      </c>
      <c r="O118" s="324">
        <v>5</v>
      </c>
      <c r="AK118"/>
      <c r="AL118"/>
      <c r="AM118"/>
    </row>
    <row r="119" spans="1:39" x14ac:dyDescent="0.25">
      <c r="A119" s="35">
        <v>689</v>
      </c>
      <c r="B119" s="35" t="s">
        <v>114</v>
      </c>
      <c r="C119" s="36">
        <v>14442</v>
      </c>
      <c r="D119" s="35">
        <v>3652</v>
      </c>
      <c r="E119" s="35">
        <v>673.6</v>
      </c>
      <c r="F119" s="35">
        <v>135</v>
      </c>
      <c r="G119" s="324">
        <v>520</v>
      </c>
      <c r="H119" s="35">
        <v>0</v>
      </c>
      <c r="I119" s="35">
        <v>0</v>
      </c>
      <c r="J119" s="35">
        <v>0</v>
      </c>
      <c r="K119" s="35">
        <v>0</v>
      </c>
      <c r="L119" s="35">
        <v>6342</v>
      </c>
      <c r="M119" s="35">
        <v>168</v>
      </c>
      <c r="N119" s="35">
        <v>1579.336</v>
      </c>
      <c r="O119" s="324">
        <v>9</v>
      </c>
      <c r="AK119"/>
      <c r="AL119"/>
      <c r="AM119"/>
    </row>
    <row r="120" spans="1:39" x14ac:dyDescent="0.25">
      <c r="A120" s="35">
        <v>784</v>
      </c>
      <c r="B120" s="35" t="s">
        <v>115</v>
      </c>
      <c r="C120" s="36">
        <v>26069</v>
      </c>
      <c r="D120" s="35">
        <v>6112</v>
      </c>
      <c r="E120" s="35">
        <v>1823.8</v>
      </c>
      <c r="F120" s="35">
        <v>1295</v>
      </c>
      <c r="G120" s="324">
        <v>6570</v>
      </c>
      <c r="H120" s="35">
        <v>0</v>
      </c>
      <c r="I120" s="35">
        <v>0</v>
      </c>
      <c r="J120" s="35">
        <v>0</v>
      </c>
      <c r="K120" s="35">
        <v>0</v>
      </c>
      <c r="L120" s="35">
        <v>6549</v>
      </c>
      <c r="M120" s="35">
        <v>17</v>
      </c>
      <c r="N120" s="35">
        <v>11206.647999999999</v>
      </c>
      <c r="O120" s="324">
        <v>6</v>
      </c>
      <c r="AH120" s="36"/>
      <c r="AK120"/>
      <c r="AL120"/>
      <c r="AM120"/>
    </row>
    <row r="121" spans="1:39" x14ac:dyDescent="0.25">
      <c r="A121" s="35">
        <v>1924</v>
      </c>
      <c r="B121" s="35" t="s">
        <v>774</v>
      </c>
      <c r="C121" s="36">
        <v>48245</v>
      </c>
      <c r="D121" s="35">
        <v>11331</v>
      </c>
      <c r="E121" s="35">
        <v>2953.2999999999997</v>
      </c>
      <c r="F121" s="35">
        <v>440</v>
      </c>
      <c r="G121" s="324">
        <v>5650</v>
      </c>
      <c r="H121" s="35">
        <v>605.14</v>
      </c>
      <c r="I121" s="35">
        <v>2299.2000000000003</v>
      </c>
      <c r="J121" s="35">
        <v>0</v>
      </c>
      <c r="K121" s="35">
        <v>0</v>
      </c>
      <c r="L121" s="35">
        <v>26237</v>
      </c>
      <c r="M121" s="35">
        <v>11702</v>
      </c>
      <c r="N121" s="35">
        <v>14905.299000000001</v>
      </c>
      <c r="O121" s="324">
        <v>21</v>
      </c>
      <c r="AK121"/>
      <c r="AL121"/>
      <c r="AM121"/>
    </row>
    <row r="122" spans="1:39" x14ac:dyDescent="0.25">
      <c r="A122" s="35">
        <v>664</v>
      </c>
      <c r="B122" s="35" t="s">
        <v>117</v>
      </c>
      <c r="C122" s="36">
        <v>36954</v>
      </c>
      <c r="D122" s="35">
        <v>7850</v>
      </c>
      <c r="E122" s="35">
        <v>3725.8999999999996</v>
      </c>
      <c r="F122" s="35">
        <v>1265</v>
      </c>
      <c r="G122" s="324">
        <v>49080</v>
      </c>
      <c r="H122" s="35">
        <v>2509.1034</v>
      </c>
      <c r="I122" s="35">
        <v>4712.8</v>
      </c>
      <c r="J122" s="35">
        <v>0</v>
      </c>
      <c r="K122" s="35">
        <v>0</v>
      </c>
      <c r="L122" s="35">
        <v>9255</v>
      </c>
      <c r="M122" s="35">
        <v>629</v>
      </c>
      <c r="N122" s="35">
        <v>23381.681</v>
      </c>
      <c r="O122" s="324">
        <v>6</v>
      </c>
      <c r="AK122"/>
      <c r="AL122"/>
      <c r="AM122"/>
    </row>
    <row r="123" spans="1:39" x14ac:dyDescent="0.25">
      <c r="A123" s="35">
        <v>785</v>
      </c>
      <c r="B123" s="35" t="s">
        <v>118</v>
      </c>
      <c r="C123" s="36">
        <v>23098</v>
      </c>
      <c r="D123" s="35">
        <v>5292</v>
      </c>
      <c r="E123" s="35">
        <v>1390.8</v>
      </c>
      <c r="F123" s="35">
        <v>565</v>
      </c>
      <c r="G123" s="324">
        <v>5730</v>
      </c>
      <c r="H123" s="35">
        <v>1394.3799999999999</v>
      </c>
      <c r="I123" s="35">
        <v>1268</v>
      </c>
      <c r="J123" s="35">
        <v>0</v>
      </c>
      <c r="K123" s="35">
        <v>118.69999999999982</v>
      </c>
      <c r="L123" s="35">
        <v>4209</v>
      </c>
      <c r="M123" s="35">
        <v>26</v>
      </c>
      <c r="N123" s="35">
        <v>11425.232</v>
      </c>
      <c r="O123" s="324">
        <v>3</v>
      </c>
      <c r="AK123"/>
      <c r="AL123"/>
      <c r="AM123"/>
    </row>
    <row r="124" spans="1:39" x14ac:dyDescent="0.25">
      <c r="A124" s="35">
        <v>512</v>
      </c>
      <c r="B124" s="35" t="s">
        <v>119</v>
      </c>
      <c r="C124" s="36">
        <v>35242</v>
      </c>
      <c r="D124" s="35">
        <v>8272</v>
      </c>
      <c r="E124" s="35">
        <v>3460.3</v>
      </c>
      <c r="F124" s="35">
        <v>4180</v>
      </c>
      <c r="G124" s="324">
        <v>27190</v>
      </c>
      <c r="H124" s="35">
        <v>1901.06</v>
      </c>
      <c r="I124" s="35">
        <v>5096.8</v>
      </c>
      <c r="J124" s="35">
        <v>0</v>
      </c>
      <c r="K124" s="35">
        <v>531.09999999999945</v>
      </c>
      <c r="L124" s="35">
        <v>1882</v>
      </c>
      <c r="M124" s="35">
        <v>311</v>
      </c>
      <c r="N124" s="35">
        <v>28165.109</v>
      </c>
      <c r="O124" s="324">
        <v>1</v>
      </c>
      <c r="AK124"/>
      <c r="AL124"/>
      <c r="AM124"/>
    </row>
    <row r="125" spans="1:39" x14ac:dyDescent="0.25">
      <c r="A125" s="35">
        <v>513</v>
      </c>
      <c r="B125" s="35" t="s">
        <v>120</v>
      </c>
      <c r="C125" s="36">
        <v>70941</v>
      </c>
      <c r="D125" s="35">
        <v>17243</v>
      </c>
      <c r="E125" s="35">
        <v>6549.7</v>
      </c>
      <c r="F125" s="35">
        <v>8885</v>
      </c>
      <c r="G125" s="324">
        <v>66570</v>
      </c>
      <c r="H125" s="35">
        <v>3336.7200000000003</v>
      </c>
      <c r="I125" s="35">
        <v>6946.4000000000005</v>
      </c>
      <c r="J125" s="35">
        <v>0</v>
      </c>
      <c r="K125" s="35">
        <v>0</v>
      </c>
      <c r="L125" s="35">
        <v>1675</v>
      </c>
      <c r="M125" s="35">
        <v>136</v>
      </c>
      <c r="N125" s="35">
        <v>79625.259999999995</v>
      </c>
      <c r="O125" s="324">
        <v>1</v>
      </c>
      <c r="AK125"/>
      <c r="AL125"/>
      <c r="AM125"/>
    </row>
    <row r="126" spans="1:39" x14ac:dyDescent="0.25">
      <c r="A126" s="35">
        <v>365</v>
      </c>
      <c r="B126" s="35" t="s">
        <v>122</v>
      </c>
      <c r="C126" s="36">
        <v>6452</v>
      </c>
      <c r="D126" s="35">
        <v>1556</v>
      </c>
      <c r="E126" s="35">
        <v>362.2</v>
      </c>
      <c r="F126" s="35">
        <v>95</v>
      </c>
      <c r="G126" s="324">
        <v>160</v>
      </c>
      <c r="H126" s="35">
        <v>0</v>
      </c>
      <c r="I126" s="35">
        <v>0</v>
      </c>
      <c r="J126" s="35">
        <v>0</v>
      </c>
      <c r="K126" s="35">
        <v>0</v>
      </c>
      <c r="L126" s="35">
        <v>1987</v>
      </c>
      <c r="M126" s="35">
        <v>189</v>
      </c>
      <c r="N126" s="35">
        <v>1097.98</v>
      </c>
      <c r="O126" s="324">
        <v>3</v>
      </c>
      <c r="AK126"/>
      <c r="AL126"/>
      <c r="AM126"/>
    </row>
    <row r="127" spans="1:39" x14ac:dyDescent="0.25">
      <c r="A127" s="35">
        <v>786</v>
      </c>
      <c r="B127" s="35" t="s">
        <v>123</v>
      </c>
      <c r="C127" s="36">
        <v>12695</v>
      </c>
      <c r="D127" s="35">
        <v>2880</v>
      </c>
      <c r="E127" s="35">
        <v>787.3</v>
      </c>
      <c r="F127" s="35">
        <v>235</v>
      </c>
      <c r="G127" s="324">
        <v>3260</v>
      </c>
      <c r="H127" s="35">
        <v>446.34</v>
      </c>
      <c r="I127" s="35">
        <v>667.2</v>
      </c>
      <c r="J127" s="35">
        <v>0</v>
      </c>
      <c r="K127" s="35">
        <v>0</v>
      </c>
      <c r="L127" s="35">
        <v>2718</v>
      </c>
      <c r="M127" s="35">
        <v>85</v>
      </c>
      <c r="N127" s="35">
        <v>3531.8220000000001</v>
      </c>
      <c r="O127" s="324">
        <v>3</v>
      </c>
      <c r="AK127"/>
      <c r="AL127"/>
      <c r="AM127"/>
    </row>
    <row r="128" spans="1:39" x14ac:dyDescent="0.25">
      <c r="A128" s="35">
        <v>241</v>
      </c>
      <c r="B128" s="35" t="s">
        <v>124</v>
      </c>
      <c r="C128" s="36">
        <v>18977</v>
      </c>
      <c r="D128" s="35">
        <v>3874</v>
      </c>
      <c r="E128" s="35">
        <v>1773.9</v>
      </c>
      <c r="F128" s="35">
        <v>215</v>
      </c>
      <c r="G128" s="324">
        <v>6720</v>
      </c>
      <c r="H128" s="35">
        <v>1546.42</v>
      </c>
      <c r="I128" s="35">
        <v>253.60000000000002</v>
      </c>
      <c r="J128" s="35">
        <v>0</v>
      </c>
      <c r="K128" s="35">
        <v>0</v>
      </c>
      <c r="L128" s="35">
        <v>4415</v>
      </c>
      <c r="M128" s="35">
        <v>0</v>
      </c>
      <c r="N128" s="35">
        <v>6449.3440000000001</v>
      </c>
      <c r="O128" s="324">
        <v>7</v>
      </c>
      <c r="AK128"/>
      <c r="AL128"/>
      <c r="AM128"/>
    </row>
    <row r="129" spans="1:39" x14ac:dyDescent="0.25">
      <c r="A129" s="35">
        <v>14</v>
      </c>
      <c r="B129" s="35" t="s">
        <v>125</v>
      </c>
      <c r="C129" s="36">
        <v>198317</v>
      </c>
      <c r="D129" s="35">
        <v>38308</v>
      </c>
      <c r="E129" s="35">
        <v>24809.599999999999</v>
      </c>
      <c r="F129" s="35">
        <v>10110</v>
      </c>
      <c r="G129" s="324">
        <v>485620</v>
      </c>
      <c r="H129" s="35">
        <v>7536.7800000000007</v>
      </c>
      <c r="I129" s="35">
        <v>9906.4000000000015</v>
      </c>
      <c r="J129" s="35">
        <v>0</v>
      </c>
      <c r="K129" s="35">
        <v>0</v>
      </c>
      <c r="L129" s="35">
        <v>7916</v>
      </c>
      <c r="M129" s="35">
        <v>459</v>
      </c>
      <c r="N129" s="35">
        <v>374046.17599999998</v>
      </c>
      <c r="O129" s="324">
        <v>4</v>
      </c>
      <c r="AK129"/>
      <c r="AL129"/>
      <c r="AM129"/>
    </row>
    <row r="130" spans="1:39" x14ac:dyDescent="0.25">
      <c r="A130" s="35">
        <v>15</v>
      </c>
      <c r="B130" s="35" t="s">
        <v>126</v>
      </c>
      <c r="C130" s="36">
        <v>12165</v>
      </c>
      <c r="D130" s="35">
        <v>3209</v>
      </c>
      <c r="E130" s="35">
        <v>936.3</v>
      </c>
      <c r="F130" s="35">
        <v>50</v>
      </c>
      <c r="G130" s="324">
        <v>1160</v>
      </c>
      <c r="H130" s="35">
        <v>0</v>
      </c>
      <c r="I130" s="35">
        <v>161.60000000000002</v>
      </c>
      <c r="J130" s="35">
        <v>0</v>
      </c>
      <c r="K130" s="35">
        <v>10.599999999999994</v>
      </c>
      <c r="L130" s="35">
        <v>8670</v>
      </c>
      <c r="M130" s="35">
        <v>103</v>
      </c>
      <c r="N130" s="35">
        <v>1057.77</v>
      </c>
      <c r="O130" s="324">
        <v>9</v>
      </c>
      <c r="AK130"/>
      <c r="AL130"/>
      <c r="AM130"/>
    </row>
    <row r="131" spans="1:39" x14ac:dyDescent="0.25">
      <c r="A131" s="35">
        <v>1729</v>
      </c>
      <c r="B131" s="35" t="s">
        <v>127</v>
      </c>
      <c r="C131" s="36">
        <v>14484</v>
      </c>
      <c r="D131" s="35">
        <v>2532</v>
      </c>
      <c r="E131" s="35">
        <v>1163.4000000000001</v>
      </c>
      <c r="F131" s="35">
        <v>85</v>
      </c>
      <c r="G131" s="324">
        <v>820</v>
      </c>
      <c r="H131" s="35">
        <v>302.94</v>
      </c>
      <c r="I131" s="35">
        <v>1296</v>
      </c>
      <c r="J131" s="35">
        <v>0</v>
      </c>
      <c r="K131" s="35">
        <v>0</v>
      </c>
      <c r="L131" s="35">
        <v>7317</v>
      </c>
      <c r="M131" s="35">
        <v>19</v>
      </c>
      <c r="N131" s="35">
        <v>1870.326</v>
      </c>
      <c r="O131" s="324">
        <v>20</v>
      </c>
      <c r="AK131"/>
      <c r="AL131"/>
      <c r="AM131"/>
    </row>
    <row r="132" spans="1:39" x14ac:dyDescent="0.25">
      <c r="A132" s="35">
        <v>158</v>
      </c>
      <c r="B132" s="35" t="s">
        <v>128</v>
      </c>
      <c r="C132" s="36">
        <v>24344</v>
      </c>
      <c r="D132" s="35">
        <v>5635</v>
      </c>
      <c r="E132" s="35">
        <v>1710.8</v>
      </c>
      <c r="F132" s="35">
        <v>850</v>
      </c>
      <c r="G132" s="324">
        <v>18370</v>
      </c>
      <c r="H132" s="35">
        <v>0</v>
      </c>
      <c r="I132" s="35">
        <v>1312.8000000000002</v>
      </c>
      <c r="J132" s="35">
        <v>0</v>
      </c>
      <c r="K132" s="35">
        <v>51.499999999999773</v>
      </c>
      <c r="L132" s="35">
        <v>10479</v>
      </c>
      <c r="M132" s="35">
        <v>71</v>
      </c>
      <c r="N132" s="35">
        <v>9862.48</v>
      </c>
      <c r="O132" s="324">
        <v>6</v>
      </c>
      <c r="AK132"/>
      <c r="AL132"/>
      <c r="AM132"/>
    </row>
    <row r="133" spans="1:39" x14ac:dyDescent="0.25">
      <c r="A133" s="35">
        <v>788</v>
      </c>
      <c r="B133" s="35" t="s">
        <v>129</v>
      </c>
      <c r="C133" s="36">
        <v>13587</v>
      </c>
      <c r="D133" s="35">
        <v>3126</v>
      </c>
      <c r="E133" s="35">
        <v>624.79999999999995</v>
      </c>
      <c r="F133" s="35">
        <v>110</v>
      </c>
      <c r="G133" s="324">
        <v>710</v>
      </c>
      <c r="H133" s="35">
        <v>0</v>
      </c>
      <c r="I133" s="35">
        <v>0</v>
      </c>
      <c r="J133" s="35">
        <v>0</v>
      </c>
      <c r="K133" s="35">
        <v>0</v>
      </c>
      <c r="L133" s="35">
        <v>5770</v>
      </c>
      <c r="M133" s="35">
        <v>86</v>
      </c>
      <c r="N133" s="35">
        <v>1972.952</v>
      </c>
      <c r="O133" s="324">
        <v>6</v>
      </c>
      <c r="AK133"/>
      <c r="AL133"/>
      <c r="AM133"/>
    </row>
    <row r="134" spans="1:39" x14ac:dyDescent="0.25">
      <c r="A134" s="35">
        <v>392</v>
      </c>
      <c r="B134" s="35" t="s">
        <v>130</v>
      </c>
      <c r="C134" s="36">
        <v>155147</v>
      </c>
      <c r="D134" s="35">
        <v>33894</v>
      </c>
      <c r="E134" s="35">
        <v>16653.900000000001</v>
      </c>
      <c r="F134" s="35">
        <v>15105</v>
      </c>
      <c r="G134" s="324">
        <v>197740</v>
      </c>
      <c r="H134" s="35">
        <v>5114.7</v>
      </c>
      <c r="I134" s="35">
        <v>8764.8000000000011</v>
      </c>
      <c r="J134" s="35">
        <v>0</v>
      </c>
      <c r="K134" s="35">
        <v>0</v>
      </c>
      <c r="L134" s="35">
        <v>2913</v>
      </c>
      <c r="M134" s="35">
        <v>296</v>
      </c>
      <c r="N134" s="35">
        <v>258459.97099999999</v>
      </c>
      <c r="O134" s="324">
        <v>2</v>
      </c>
      <c r="AK134"/>
      <c r="AL134"/>
      <c r="AM134"/>
    </row>
    <row r="135" spans="1:39" x14ac:dyDescent="0.25">
      <c r="A135" s="35">
        <v>393</v>
      </c>
      <c r="B135" s="35" t="s">
        <v>131</v>
      </c>
      <c r="C135" s="36">
        <v>5535</v>
      </c>
      <c r="D135" s="35">
        <v>1274</v>
      </c>
      <c r="E135" s="35">
        <v>297.5</v>
      </c>
      <c r="F135" s="35">
        <v>170</v>
      </c>
      <c r="G135" s="324">
        <v>50</v>
      </c>
      <c r="H135" s="35">
        <v>0</v>
      </c>
      <c r="I135" s="35">
        <v>0</v>
      </c>
      <c r="J135" s="35">
        <v>0</v>
      </c>
      <c r="K135" s="35">
        <v>0</v>
      </c>
      <c r="L135" s="35">
        <v>1921</v>
      </c>
      <c r="M135" s="35">
        <v>197</v>
      </c>
      <c r="N135" s="35">
        <v>1310.5250000000001</v>
      </c>
      <c r="O135" s="324">
        <v>5</v>
      </c>
      <c r="AK135"/>
      <c r="AL135"/>
      <c r="AM135"/>
    </row>
    <row r="136" spans="1:39" x14ac:dyDescent="0.25">
      <c r="A136" s="35">
        <v>394</v>
      </c>
      <c r="B136" s="35" t="s">
        <v>132</v>
      </c>
      <c r="C136" s="36">
        <v>144061</v>
      </c>
      <c r="D136" s="35">
        <v>36788</v>
      </c>
      <c r="E136" s="35">
        <v>7259.2999999999993</v>
      </c>
      <c r="F136" s="35">
        <v>11305</v>
      </c>
      <c r="G136" s="324">
        <v>77530</v>
      </c>
      <c r="H136" s="35">
        <v>2027.66</v>
      </c>
      <c r="I136" s="35">
        <v>5420</v>
      </c>
      <c r="J136" s="35">
        <v>348.89999999999418</v>
      </c>
      <c r="K136" s="35">
        <v>1166.0999999999995</v>
      </c>
      <c r="L136" s="35">
        <v>17831</v>
      </c>
      <c r="M136" s="35">
        <v>699</v>
      </c>
      <c r="N136" s="35">
        <v>88899.834000000003</v>
      </c>
      <c r="O136" s="324">
        <v>28</v>
      </c>
      <c r="AK136"/>
      <c r="AL136"/>
      <c r="AM136"/>
    </row>
    <row r="137" spans="1:39" x14ac:dyDescent="0.25">
      <c r="A137" s="35">
        <v>1655</v>
      </c>
      <c r="B137" s="35" t="s">
        <v>133</v>
      </c>
      <c r="C137" s="36">
        <v>29340</v>
      </c>
      <c r="D137" s="35">
        <v>6130</v>
      </c>
      <c r="E137" s="35">
        <v>2160.8999999999996</v>
      </c>
      <c r="F137" s="35">
        <v>1430</v>
      </c>
      <c r="G137" s="324">
        <v>4820</v>
      </c>
      <c r="H137" s="35">
        <v>0</v>
      </c>
      <c r="I137" s="35">
        <v>1253.6000000000001</v>
      </c>
      <c r="J137" s="35">
        <v>0</v>
      </c>
      <c r="K137" s="35">
        <v>0</v>
      </c>
      <c r="L137" s="35">
        <v>7450</v>
      </c>
      <c r="M137" s="35">
        <v>71</v>
      </c>
      <c r="N137" s="35">
        <v>9201.107</v>
      </c>
      <c r="O137" s="324">
        <v>9</v>
      </c>
      <c r="AK137"/>
      <c r="AL137"/>
      <c r="AM137"/>
    </row>
    <row r="138" spans="1:39" x14ac:dyDescent="0.25">
      <c r="A138" s="35">
        <v>160</v>
      </c>
      <c r="B138" s="35" t="s">
        <v>134</v>
      </c>
      <c r="C138" s="36">
        <v>59577</v>
      </c>
      <c r="D138" s="35">
        <v>15390</v>
      </c>
      <c r="E138" s="35">
        <v>3996</v>
      </c>
      <c r="F138" s="35">
        <v>425</v>
      </c>
      <c r="G138" s="324">
        <v>39930</v>
      </c>
      <c r="H138" s="35">
        <v>997.06</v>
      </c>
      <c r="I138" s="35">
        <v>3287.2000000000003</v>
      </c>
      <c r="J138" s="35">
        <v>0</v>
      </c>
      <c r="K138" s="35">
        <v>254.59999999999991</v>
      </c>
      <c r="L138" s="35">
        <v>31247</v>
      </c>
      <c r="M138" s="35">
        <v>468</v>
      </c>
      <c r="N138" s="35">
        <v>12922.88</v>
      </c>
      <c r="O138" s="324">
        <v>24</v>
      </c>
      <c r="AK138"/>
      <c r="AL138"/>
      <c r="AM138"/>
    </row>
    <row r="139" spans="1:39" x14ac:dyDescent="0.25">
      <c r="A139" s="35">
        <v>243</v>
      </c>
      <c r="B139" s="35" t="s">
        <v>135</v>
      </c>
      <c r="C139" s="36">
        <v>45732</v>
      </c>
      <c r="D139" s="35">
        <v>11484</v>
      </c>
      <c r="E139" s="35">
        <v>3436.7</v>
      </c>
      <c r="F139" s="35">
        <v>3745</v>
      </c>
      <c r="G139" s="324">
        <v>45630</v>
      </c>
      <c r="H139" s="35">
        <v>1172.58</v>
      </c>
      <c r="I139" s="35">
        <v>3029.6000000000004</v>
      </c>
      <c r="J139" s="35">
        <v>0</v>
      </c>
      <c r="K139" s="35">
        <v>0</v>
      </c>
      <c r="L139" s="35">
        <v>3864</v>
      </c>
      <c r="M139" s="35">
        <v>963</v>
      </c>
      <c r="N139" s="35">
        <v>27441.278999999999</v>
      </c>
      <c r="O139" s="324">
        <v>2</v>
      </c>
      <c r="AK139"/>
      <c r="AL139"/>
      <c r="AM139"/>
    </row>
    <row r="140" spans="1:39" x14ac:dyDescent="0.25">
      <c r="A140" s="35">
        <v>523</v>
      </c>
      <c r="B140" s="35" t="s">
        <v>136</v>
      </c>
      <c r="C140" s="36">
        <v>17758</v>
      </c>
      <c r="D140" s="35">
        <v>4766</v>
      </c>
      <c r="E140" s="35">
        <v>998.4</v>
      </c>
      <c r="F140" s="35">
        <v>200</v>
      </c>
      <c r="G140" s="324">
        <v>5260</v>
      </c>
      <c r="H140" s="35">
        <v>0</v>
      </c>
      <c r="I140" s="35">
        <v>697.6</v>
      </c>
      <c r="J140" s="35">
        <v>0</v>
      </c>
      <c r="K140" s="35">
        <v>185.59999999999991</v>
      </c>
      <c r="L140" s="35">
        <v>1688</v>
      </c>
      <c r="M140" s="35">
        <v>247</v>
      </c>
      <c r="N140" s="35">
        <v>6703.6639999999998</v>
      </c>
      <c r="O140" s="324">
        <v>3</v>
      </c>
      <c r="AK140"/>
      <c r="AL140"/>
      <c r="AM140"/>
    </row>
    <row r="141" spans="1:39" x14ac:dyDescent="0.25">
      <c r="A141" s="35">
        <v>17</v>
      </c>
      <c r="B141" s="35" t="s">
        <v>137</v>
      </c>
      <c r="C141" s="36">
        <v>18782</v>
      </c>
      <c r="D141" s="35">
        <v>4284</v>
      </c>
      <c r="E141" s="35">
        <v>1183.8</v>
      </c>
      <c r="F141" s="35">
        <v>220</v>
      </c>
      <c r="G141" s="324">
        <v>6020</v>
      </c>
      <c r="H141" s="35">
        <v>2211.2859999999996</v>
      </c>
      <c r="I141" s="35">
        <v>2693.6000000000004</v>
      </c>
      <c r="J141" s="35">
        <v>0</v>
      </c>
      <c r="K141" s="35">
        <v>1729.1</v>
      </c>
      <c r="L141" s="35">
        <v>4548</v>
      </c>
      <c r="M141" s="35">
        <v>525</v>
      </c>
      <c r="N141" s="35">
        <v>7748.924</v>
      </c>
      <c r="O141" s="324">
        <v>6</v>
      </c>
      <c r="AK141"/>
      <c r="AL141"/>
      <c r="AM141"/>
    </row>
    <row r="142" spans="1:39" x14ac:dyDescent="0.25">
      <c r="A142" s="35">
        <v>72</v>
      </c>
      <c r="B142" s="35" t="s">
        <v>139</v>
      </c>
      <c r="C142" s="36">
        <v>15821</v>
      </c>
      <c r="D142" s="35">
        <v>3640</v>
      </c>
      <c r="E142" s="35">
        <v>1900.1</v>
      </c>
      <c r="F142" s="35">
        <v>295</v>
      </c>
      <c r="G142" s="324">
        <v>17160</v>
      </c>
      <c r="H142" s="35">
        <v>0</v>
      </c>
      <c r="I142" s="35">
        <v>1168</v>
      </c>
      <c r="J142" s="35">
        <v>0</v>
      </c>
      <c r="K142" s="35">
        <v>0</v>
      </c>
      <c r="L142" s="35">
        <v>2495</v>
      </c>
      <c r="M142" s="35">
        <v>169</v>
      </c>
      <c r="N142" s="35">
        <v>7725.2219999999998</v>
      </c>
      <c r="O142" s="324">
        <v>2</v>
      </c>
      <c r="AK142"/>
      <c r="AL142"/>
      <c r="AM142"/>
    </row>
    <row r="143" spans="1:39" x14ac:dyDescent="0.25">
      <c r="A143" s="35">
        <v>244</v>
      </c>
      <c r="B143" s="35" t="s">
        <v>140</v>
      </c>
      <c r="C143" s="36">
        <v>11732</v>
      </c>
      <c r="D143" s="35">
        <v>2839</v>
      </c>
      <c r="E143" s="35">
        <v>800.8</v>
      </c>
      <c r="F143" s="35">
        <v>115</v>
      </c>
      <c r="G143" s="324">
        <v>3030</v>
      </c>
      <c r="H143" s="35">
        <v>0</v>
      </c>
      <c r="I143" s="35">
        <v>168</v>
      </c>
      <c r="J143" s="35">
        <v>0</v>
      </c>
      <c r="K143" s="35">
        <v>0</v>
      </c>
      <c r="L143" s="35">
        <v>2308</v>
      </c>
      <c r="M143" s="35">
        <v>107</v>
      </c>
      <c r="N143" s="35">
        <v>3981.944</v>
      </c>
      <c r="O143" s="324">
        <v>2</v>
      </c>
      <c r="AK143"/>
      <c r="AL143"/>
      <c r="AM143"/>
    </row>
    <row r="144" spans="1:39" x14ac:dyDescent="0.25">
      <c r="A144" s="35">
        <v>396</v>
      </c>
      <c r="B144" s="35" t="s">
        <v>141</v>
      </c>
      <c r="C144" s="36">
        <v>39088</v>
      </c>
      <c r="D144" s="35">
        <v>8647</v>
      </c>
      <c r="E144" s="35">
        <v>3060.3</v>
      </c>
      <c r="F144" s="35">
        <v>2025</v>
      </c>
      <c r="G144" s="324">
        <v>23790</v>
      </c>
      <c r="H144" s="35">
        <v>418.62</v>
      </c>
      <c r="I144" s="35">
        <v>1487.2</v>
      </c>
      <c r="J144" s="35">
        <v>0</v>
      </c>
      <c r="K144" s="35">
        <v>783.19999999999982</v>
      </c>
      <c r="L144" s="35">
        <v>2719</v>
      </c>
      <c r="M144" s="35">
        <v>44</v>
      </c>
      <c r="N144" s="35">
        <v>38189.633999999998</v>
      </c>
      <c r="O144" s="324">
        <v>3</v>
      </c>
      <c r="AK144"/>
      <c r="AL144"/>
      <c r="AM144"/>
    </row>
    <row r="145" spans="1:45" x14ac:dyDescent="0.25">
      <c r="A145" s="35">
        <v>397</v>
      </c>
      <c r="B145" s="35" t="s">
        <v>142</v>
      </c>
      <c r="C145" s="36">
        <v>26364</v>
      </c>
      <c r="D145" s="35">
        <v>6219</v>
      </c>
      <c r="E145" s="35">
        <v>1545.3</v>
      </c>
      <c r="F145" s="35">
        <v>670</v>
      </c>
      <c r="G145" s="324">
        <v>6000</v>
      </c>
      <c r="H145" s="35">
        <v>0</v>
      </c>
      <c r="I145" s="35">
        <v>1444.8000000000002</v>
      </c>
      <c r="J145" s="35">
        <v>0</v>
      </c>
      <c r="K145" s="35">
        <v>0</v>
      </c>
      <c r="L145" s="35">
        <v>918</v>
      </c>
      <c r="M145" s="35">
        <v>47</v>
      </c>
      <c r="N145" s="35">
        <v>19643.127</v>
      </c>
      <c r="O145" s="324">
        <v>1</v>
      </c>
      <c r="AK145"/>
      <c r="AL145"/>
      <c r="AM145"/>
    </row>
    <row r="146" spans="1:45" x14ac:dyDescent="0.25">
      <c r="A146" s="35">
        <v>246</v>
      </c>
      <c r="B146" s="35" t="s">
        <v>143</v>
      </c>
      <c r="C146" s="36">
        <v>18490</v>
      </c>
      <c r="D146" s="35">
        <v>4207</v>
      </c>
      <c r="E146" s="35">
        <v>1194.5</v>
      </c>
      <c r="F146" s="35">
        <v>130</v>
      </c>
      <c r="G146" s="324">
        <v>5730</v>
      </c>
      <c r="H146" s="35">
        <v>134.94</v>
      </c>
      <c r="I146" s="35">
        <v>784</v>
      </c>
      <c r="J146" s="35">
        <v>0</v>
      </c>
      <c r="K146" s="35">
        <v>0</v>
      </c>
      <c r="L146" s="35">
        <v>7873</v>
      </c>
      <c r="M146" s="35">
        <v>169</v>
      </c>
      <c r="N146" s="35">
        <v>4551.0749999999998</v>
      </c>
      <c r="O146" s="324">
        <v>8</v>
      </c>
      <c r="AK146"/>
      <c r="AL146"/>
      <c r="AM146"/>
    </row>
    <row r="147" spans="1:45" x14ac:dyDescent="0.25">
      <c r="A147" s="35">
        <v>74</v>
      </c>
      <c r="B147" s="35" t="s">
        <v>144</v>
      </c>
      <c r="C147" s="36">
        <v>49899</v>
      </c>
      <c r="D147" s="35">
        <v>11596</v>
      </c>
      <c r="E147" s="35">
        <v>4851.6000000000004</v>
      </c>
      <c r="F147" s="35">
        <v>1428</v>
      </c>
      <c r="G147" s="324">
        <v>53960</v>
      </c>
      <c r="H147" s="35">
        <v>751.5</v>
      </c>
      <c r="I147" s="35">
        <v>3201.6000000000004</v>
      </c>
      <c r="J147" s="35">
        <v>355.69999999999891</v>
      </c>
      <c r="K147" s="35">
        <v>0</v>
      </c>
      <c r="L147" s="35">
        <v>19013</v>
      </c>
      <c r="M147" s="35">
        <v>804</v>
      </c>
      <c r="N147" s="35">
        <v>23254</v>
      </c>
      <c r="O147" s="324">
        <v>24</v>
      </c>
      <c r="AK147"/>
      <c r="AL147"/>
      <c r="AM147"/>
    </row>
    <row r="148" spans="1:45" x14ac:dyDescent="0.25">
      <c r="A148" s="35">
        <v>398</v>
      </c>
      <c r="B148" s="35" t="s">
        <v>145</v>
      </c>
      <c r="C148" s="36">
        <v>53307</v>
      </c>
      <c r="D148" s="35">
        <v>13693</v>
      </c>
      <c r="E148" s="35">
        <v>3225.2</v>
      </c>
      <c r="F148" s="35">
        <v>3365</v>
      </c>
      <c r="G148" s="324">
        <v>51810</v>
      </c>
      <c r="H148" s="35">
        <v>887.56</v>
      </c>
      <c r="I148" s="35">
        <v>3386.4</v>
      </c>
      <c r="J148" s="35">
        <v>0</v>
      </c>
      <c r="K148" s="35">
        <v>484.19999999999982</v>
      </c>
      <c r="L148" s="35">
        <v>3829</v>
      </c>
      <c r="M148" s="35">
        <v>170</v>
      </c>
      <c r="N148" s="35">
        <v>35871.360000000001</v>
      </c>
      <c r="O148" s="324">
        <v>5</v>
      </c>
      <c r="AK148"/>
      <c r="AL148"/>
      <c r="AM148"/>
    </row>
    <row r="149" spans="1:45" x14ac:dyDescent="0.25">
      <c r="A149" s="35">
        <v>917</v>
      </c>
      <c r="B149" s="35" t="s">
        <v>146</v>
      </c>
      <c r="C149" s="36">
        <v>88259</v>
      </c>
      <c r="D149" s="35">
        <v>16065</v>
      </c>
      <c r="E149" s="35">
        <v>13784.5</v>
      </c>
      <c r="F149" s="35">
        <v>4495</v>
      </c>
      <c r="G149" s="324">
        <v>154090</v>
      </c>
      <c r="H149" s="35">
        <v>5745.5048000000006</v>
      </c>
      <c r="I149" s="35">
        <v>6044.8</v>
      </c>
      <c r="J149" s="35">
        <v>0</v>
      </c>
      <c r="K149" s="35">
        <v>0</v>
      </c>
      <c r="L149" s="35">
        <v>4492</v>
      </c>
      <c r="M149" s="35">
        <v>61</v>
      </c>
      <c r="N149" s="35">
        <v>82620.27</v>
      </c>
      <c r="O149" s="324">
        <v>3</v>
      </c>
      <c r="AK149"/>
      <c r="AL149"/>
      <c r="AM149"/>
    </row>
    <row r="150" spans="1:45" x14ac:dyDescent="0.25">
      <c r="A150" s="35">
        <v>1658</v>
      </c>
      <c r="B150" s="35" t="s">
        <v>147</v>
      </c>
      <c r="C150" s="36">
        <v>15353</v>
      </c>
      <c r="D150" s="35">
        <v>3311</v>
      </c>
      <c r="E150" s="35">
        <v>720.5</v>
      </c>
      <c r="F150" s="35">
        <v>135</v>
      </c>
      <c r="G150" s="324">
        <v>2330</v>
      </c>
      <c r="H150" s="35">
        <v>2086.38</v>
      </c>
      <c r="I150" s="35">
        <v>0</v>
      </c>
      <c r="J150" s="35">
        <v>0</v>
      </c>
      <c r="K150" s="35">
        <v>0</v>
      </c>
      <c r="L150" s="35">
        <v>10403</v>
      </c>
      <c r="M150" s="35">
        <v>101</v>
      </c>
      <c r="N150" s="35">
        <v>4070.61</v>
      </c>
      <c r="O150" s="324">
        <v>6</v>
      </c>
      <c r="AK150"/>
      <c r="AL150"/>
      <c r="AM150"/>
    </row>
    <row r="151" spans="1:45" x14ac:dyDescent="0.25">
      <c r="A151" s="35">
        <v>399</v>
      </c>
      <c r="B151" s="35" t="s">
        <v>148</v>
      </c>
      <c r="C151" s="36">
        <v>22636</v>
      </c>
      <c r="D151" s="35">
        <v>5121</v>
      </c>
      <c r="E151" s="35">
        <v>1263.7</v>
      </c>
      <c r="F151" s="35">
        <v>320</v>
      </c>
      <c r="G151" s="324">
        <v>8390</v>
      </c>
      <c r="H151" s="35">
        <v>0</v>
      </c>
      <c r="I151" s="35">
        <v>275.2</v>
      </c>
      <c r="J151" s="35">
        <v>0</v>
      </c>
      <c r="K151" s="35">
        <v>73.399999999999977</v>
      </c>
      <c r="L151" s="35">
        <v>1871</v>
      </c>
      <c r="M151" s="35">
        <v>30</v>
      </c>
      <c r="N151" s="35">
        <v>11666.245000000001</v>
      </c>
      <c r="O151" s="324">
        <v>3</v>
      </c>
      <c r="AK151"/>
      <c r="AL151"/>
      <c r="AM151"/>
    </row>
    <row r="152" spans="1:45" x14ac:dyDescent="0.25">
      <c r="A152" s="35">
        <v>163</v>
      </c>
      <c r="B152" s="35" t="s">
        <v>149</v>
      </c>
      <c r="C152" s="36">
        <v>35711</v>
      </c>
      <c r="D152" s="35">
        <v>8476</v>
      </c>
      <c r="E152" s="35">
        <v>2645.6</v>
      </c>
      <c r="F152" s="35">
        <v>355</v>
      </c>
      <c r="G152" s="324">
        <v>36130</v>
      </c>
      <c r="H152" s="35">
        <v>971.5</v>
      </c>
      <c r="I152" s="35">
        <v>1375.2</v>
      </c>
      <c r="J152" s="35">
        <v>0</v>
      </c>
      <c r="K152" s="35">
        <v>0</v>
      </c>
      <c r="L152" s="35">
        <v>13794</v>
      </c>
      <c r="M152" s="35">
        <v>105</v>
      </c>
      <c r="N152" s="35">
        <v>11545.272000000001</v>
      </c>
      <c r="O152" s="324">
        <v>8</v>
      </c>
      <c r="AK152"/>
      <c r="AL152"/>
      <c r="AM152"/>
      <c r="AQ152" s="36"/>
      <c r="AS152" s="36"/>
    </row>
    <row r="153" spans="1:45" x14ac:dyDescent="0.25">
      <c r="A153" s="35">
        <v>530</v>
      </c>
      <c r="B153" s="35" t="s">
        <v>150</v>
      </c>
      <c r="C153" s="36">
        <v>38953</v>
      </c>
      <c r="D153" s="35">
        <v>8583</v>
      </c>
      <c r="E153" s="35">
        <v>2752.3999999999996</v>
      </c>
      <c r="F153" s="35">
        <v>2210</v>
      </c>
      <c r="G153" s="324">
        <v>27580</v>
      </c>
      <c r="H153" s="35">
        <v>249.88</v>
      </c>
      <c r="I153" s="35">
        <v>2276.8000000000002</v>
      </c>
      <c r="J153" s="35">
        <v>0</v>
      </c>
      <c r="K153" s="35">
        <v>0</v>
      </c>
      <c r="L153" s="35">
        <v>3151</v>
      </c>
      <c r="M153" s="35">
        <v>1363</v>
      </c>
      <c r="N153" s="35">
        <v>28199.867999999999</v>
      </c>
      <c r="O153" s="324">
        <v>2</v>
      </c>
      <c r="AK153"/>
      <c r="AL153"/>
      <c r="AM153"/>
    </row>
    <row r="154" spans="1:45" x14ac:dyDescent="0.25">
      <c r="A154" s="35">
        <v>794</v>
      </c>
      <c r="B154" s="35" t="s">
        <v>151</v>
      </c>
      <c r="C154" s="36">
        <v>89256</v>
      </c>
      <c r="D154" s="35">
        <v>21978</v>
      </c>
      <c r="E154" s="35">
        <v>8688.7000000000007</v>
      </c>
      <c r="F154" s="35">
        <v>7810</v>
      </c>
      <c r="G154" s="324">
        <v>142090</v>
      </c>
      <c r="H154" s="35">
        <v>2861.28</v>
      </c>
      <c r="I154" s="35">
        <v>4435.2</v>
      </c>
      <c r="J154" s="35">
        <v>0</v>
      </c>
      <c r="K154" s="35">
        <v>178.19999999999982</v>
      </c>
      <c r="L154" s="35">
        <v>5318</v>
      </c>
      <c r="M154" s="35">
        <v>157</v>
      </c>
      <c r="N154" s="35">
        <v>61518.989000000001</v>
      </c>
      <c r="O154" s="324">
        <v>1</v>
      </c>
      <c r="AK154"/>
      <c r="AL154"/>
      <c r="AM154"/>
    </row>
    <row r="155" spans="1:45" x14ac:dyDescent="0.25">
      <c r="A155" s="35">
        <v>531</v>
      </c>
      <c r="B155" s="35" t="s">
        <v>152</v>
      </c>
      <c r="C155" s="36">
        <v>28911</v>
      </c>
      <c r="D155" s="35">
        <v>7746</v>
      </c>
      <c r="E155" s="35">
        <v>1343.3</v>
      </c>
      <c r="F155" s="35">
        <v>1215</v>
      </c>
      <c r="G155" s="324">
        <v>10170</v>
      </c>
      <c r="H155" s="35">
        <v>0</v>
      </c>
      <c r="I155" s="35">
        <v>0</v>
      </c>
      <c r="J155" s="35">
        <v>680.49999999999909</v>
      </c>
      <c r="K155" s="35">
        <v>0</v>
      </c>
      <c r="L155" s="35">
        <v>1060</v>
      </c>
      <c r="M155" s="35">
        <v>130</v>
      </c>
      <c r="N155" s="35">
        <v>19865.358</v>
      </c>
      <c r="O155" s="324">
        <v>1</v>
      </c>
      <c r="AK155"/>
      <c r="AL155"/>
      <c r="AM155"/>
    </row>
    <row r="156" spans="1:45" x14ac:dyDescent="0.25">
      <c r="A156" s="35">
        <v>164</v>
      </c>
      <c r="B156" s="35" t="s">
        <v>404</v>
      </c>
      <c r="C156" s="36">
        <v>80957</v>
      </c>
      <c r="D156" s="35">
        <v>18869</v>
      </c>
      <c r="E156" s="35">
        <v>8303.9</v>
      </c>
      <c r="F156" s="35">
        <v>6440</v>
      </c>
      <c r="G156" s="324">
        <v>115230</v>
      </c>
      <c r="H156" s="35">
        <v>5438.2999999999993</v>
      </c>
      <c r="I156" s="35">
        <v>4551.2</v>
      </c>
      <c r="J156" s="35">
        <v>0</v>
      </c>
      <c r="K156" s="35">
        <v>0</v>
      </c>
      <c r="L156" s="35">
        <v>6088</v>
      </c>
      <c r="M156" s="35">
        <v>95</v>
      </c>
      <c r="N156" s="35">
        <v>63513.26</v>
      </c>
      <c r="O156" s="324">
        <v>3</v>
      </c>
      <c r="AK156"/>
      <c r="AL156"/>
      <c r="AM156"/>
    </row>
    <row r="157" spans="1:45" x14ac:dyDescent="0.25">
      <c r="A157" s="35">
        <v>63</v>
      </c>
      <c r="B157" s="35" t="s">
        <v>153</v>
      </c>
      <c r="C157" s="36">
        <v>10626</v>
      </c>
      <c r="D157" s="35">
        <v>2613</v>
      </c>
      <c r="E157" s="35">
        <v>1114.0999999999999</v>
      </c>
      <c r="F157" s="35">
        <v>110</v>
      </c>
      <c r="G157" s="324">
        <v>2150</v>
      </c>
      <c r="H157" s="35">
        <v>0</v>
      </c>
      <c r="I157" s="35">
        <v>544</v>
      </c>
      <c r="J157" s="35">
        <v>0</v>
      </c>
      <c r="K157" s="35">
        <v>0</v>
      </c>
      <c r="L157" s="35">
        <v>9357</v>
      </c>
      <c r="M157" s="35">
        <v>64</v>
      </c>
      <c r="N157" s="35">
        <v>1332.52</v>
      </c>
      <c r="O157" s="324">
        <v>9</v>
      </c>
      <c r="AK157"/>
      <c r="AL157"/>
      <c r="AM157"/>
    </row>
    <row r="158" spans="1:45" x14ac:dyDescent="0.25">
      <c r="A158" s="35">
        <v>252</v>
      </c>
      <c r="B158" s="35" t="s">
        <v>154</v>
      </c>
      <c r="C158" s="36">
        <v>16334</v>
      </c>
      <c r="D158" s="35">
        <v>3916</v>
      </c>
      <c r="E158" s="35">
        <v>909.5</v>
      </c>
      <c r="F158" s="35">
        <v>230</v>
      </c>
      <c r="G158" s="324">
        <v>3830</v>
      </c>
      <c r="H158" s="35">
        <v>0</v>
      </c>
      <c r="I158" s="35">
        <v>0</v>
      </c>
      <c r="J158" s="35">
        <v>0</v>
      </c>
      <c r="K158" s="35">
        <v>0</v>
      </c>
      <c r="L158" s="35">
        <v>3982</v>
      </c>
      <c r="M158" s="35">
        <v>172</v>
      </c>
      <c r="N158" s="35">
        <v>5288.7749999999996</v>
      </c>
      <c r="O158" s="324">
        <v>5</v>
      </c>
      <c r="AK158"/>
      <c r="AL158"/>
      <c r="AM158"/>
    </row>
    <row r="159" spans="1:45" x14ac:dyDescent="0.25">
      <c r="A159" s="35">
        <v>797</v>
      </c>
      <c r="B159" s="35" t="s">
        <v>155</v>
      </c>
      <c r="C159" s="36">
        <v>43165</v>
      </c>
      <c r="D159" s="35">
        <v>9987</v>
      </c>
      <c r="E159" s="35">
        <v>2792.1</v>
      </c>
      <c r="F159" s="35">
        <v>1845</v>
      </c>
      <c r="G159" s="324">
        <v>16120</v>
      </c>
      <c r="H159" s="35">
        <v>295.02</v>
      </c>
      <c r="I159" s="35">
        <v>1090.4000000000001</v>
      </c>
      <c r="J159" s="35">
        <v>0</v>
      </c>
      <c r="K159" s="35">
        <v>0</v>
      </c>
      <c r="L159" s="35">
        <v>7885</v>
      </c>
      <c r="M159" s="35">
        <v>237</v>
      </c>
      <c r="N159" s="35">
        <v>17636.768</v>
      </c>
      <c r="O159" s="324">
        <v>5</v>
      </c>
      <c r="AH159" s="36"/>
      <c r="AK159"/>
      <c r="AL159"/>
      <c r="AM159"/>
    </row>
    <row r="160" spans="1:45" x14ac:dyDescent="0.25">
      <c r="A160" s="35">
        <v>534</v>
      </c>
      <c r="B160" s="35" t="s">
        <v>156</v>
      </c>
      <c r="C160" s="36">
        <v>20944</v>
      </c>
      <c r="D160" s="35">
        <v>4616</v>
      </c>
      <c r="E160" s="35">
        <v>1712.3</v>
      </c>
      <c r="F160" s="35">
        <v>580</v>
      </c>
      <c r="G160" s="324">
        <v>4860</v>
      </c>
      <c r="H160" s="35">
        <v>130.68</v>
      </c>
      <c r="I160" s="35">
        <v>592.80000000000007</v>
      </c>
      <c r="J160" s="35">
        <v>0</v>
      </c>
      <c r="K160" s="35">
        <v>74.399999999999977</v>
      </c>
      <c r="L160" s="35">
        <v>1291</v>
      </c>
      <c r="M160" s="35">
        <v>55</v>
      </c>
      <c r="N160" s="35">
        <v>13857.464</v>
      </c>
      <c r="O160" s="324">
        <v>2</v>
      </c>
      <c r="AK160"/>
      <c r="AL160"/>
      <c r="AM160"/>
    </row>
    <row r="161" spans="1:39" x14ac:dyDescent="0.25">
      <c r="A161" s="35">
        <v>798</v>
      </c>
      <c r="B161" s="35" t="s">
        <v>157</v>
      </c>
      <c r="C161" s="36">
        <v>15092</v>
      </c>
      <c r="D161" s="35">
        <v>3528</v>
      </c>
      <c r="E161" s="35">
        <v>807.09999999999991</v>
      </c>
      <c r="F161" s="35">
        <v>95</v>
      </c>
      <c r="G161" s="324">
        <v>1800</v>
      </c>
      <c r="H161" s="35">
        <v>0</v>
      </c>
      <c r="I161" s="35">
        <v>0</v>
      </c>
      <c r="J161" s="35">
        <v>0</v>
      </c>
      <c r="K161" s="35">
        <v>0</v>
      </c>
      <c r="L161" s="35">
        <v>9490</v>
      </c>
      <c r="M161" s="35">
        <v>161</v>
      </c>
      <c r="N161" s="35">
        <v>3738.7559999999999</v>
      </c>
      <c r="O161" s="324">
        <v>8</v>
      </c>
      <c r="AK161"/>
      <c r="AL161"/>
      <c r="AM161"/>
    </row>
    <row r="162" spans="1:39" x14ac:dyDescent="0.25">
      <c r="A162" s="35">
        <v>402</v>
      </c>
      <c r="B162" s="35" t="s">
        <v>158</v>
      </c>
      <c r="C162" s="36">
        <v>86426</v>
      </c>
      <c r="D162" s="35">
        <v>19280</v>
      </c>
      <c r="E162" s="35">
        <v>8735</v>
      </c>
      <c r="F162" s="35">
        <v>6540</v>
      </c>
      <c r="G162" s="324">
        <v>89660</v>
      </c>
      <c r="H162" s="35">
        <v>2815.6</v>
      </c>
      <c r="I162" s="35">
        <v>5546.4000000000005</v>
      </c>
      <c r="J162" s="35">
        <v>0</v>
      </c>
      <c r="K162" s="35">
        <v>0</v>
      </c>
      <c r="L162" s="35">
        <v>4561</v>
      </c>
      <c r="M162" s="35">
        <v>74</v>
      </c>
      <c r="N162" s="35">
        <v>105565.2</v>
      </c>
      <c r="O162" s="324">
        <v>5</v>
      </c>
      <c r="AK162"/>
      <c r="AL162"/>
      <c r="AM162"/>
    </row>
    <row r="163" spans="1:39" x14ac:dyDescent="0.25">
      <c r="A163" s="35">
        <v>1735</v>
      </c>
      <c r="B163" s="35" t="s">
        <v>159</v>
      </c>
      <c r="C163" s="36">
        <v>34997</v>
      </c>
      <c r="D163" s="35">
        <v>7951</v>
      </c>
      <c r="E163" s="35">
        <v>2291.3999999999996</v>
      </c>
      <c r="F163" s="35">
        <v>545</v>
      </c>
      <c r="G163" s="324">
        <v>13780</v>
      </c>
      <c r="H163" s="35">
        <v>0</v>
      </c>
      <c r="I163" s="35">
        <v>640.80000000000007</v>
      </c>
      <c r="J163" s="35">
        <v>0</v>
      </c>
      <c r="K163" s="35">
        <v>80.499999999999886</v>
      </c>
      <c r="L163" s="35">
        <v>21258</v>
      </c>
      <c r="M163" s="35">
        <v>283</v>
      </c>
      <c r="N163" s="35">
        <v>9536.652</v>
      </c>
      <c r="O163" s="324">
        <v>9</v>
      </c>
      <c r="AK163"/>
      <c r="AL163"/>
      <c r="AM163"/>
    </row>
    <row r="164" spans="1:39" x14ac:dyDescent="0.25">
      <c r="A164" s="35">
        <v>1911</v>
      </c>
      <c r="B164" s="35" t="s">
        <v>620</v>
      </c>
      <c r="C164" s="36">
        <v>47502</v>
      </c>
      <c r="D164" s="35">
        <v>11263</v>
      </c>
      <c r="E164" s="35">
        <v>3464.4</v>
      </c>
      <c r="F164" s="35">
        <v>480</v>
      </c>
      <c r="G164" s="324">
        <v>7990</v>
      </c>
      <c r="H164" s="35">
        <v>38.06</v>
      </c>
      <c r="I164" s="35">
        <v>830.40000000000009</v>
      </c>
      <c r="J164" s="35">
        <v>0</v>
      </c>
      <c r="K164" s="35">
        <v>0</v>
      </c>
      <c r="L164" s="35">
        <v>35763</v>
      </c>
      <c r="M164" s="35">
        <v>1754</v>
      </c>
      <c r="N164" s="35">
        <v>8403.3559999999998</v>
      </c>
      <c r="O164" s="324">
        <v>28</v>
      </c>
      <c r="AK164"/>
      <c r="AL164"/>
      <c r="AM164"/>
    </row>
    <row r="165" spans="1:39" x14ac:dyDescent="0.25">
      <c r="A165" s="35">
        <v>118</v>
      </c>
      <c r="B165" s="35" t="s">
        <v>160</v>
      </c>
      <c r="C165" s="36">
        <v>54664</v>
      </c>
      <c r="D165" s="35">
        <v>13022</v>
      </c>
      <c r="E165" s="35">
        <v>5668.2</v>
      </c>
      <c r="F165" s="35">
        <v>895</v>
      </c>
      <c r="G165" s="324">
        <v>68560</v>
      </c>
      <c r="H165" s="35">
        <v>1549.4</v>
      </c>
      <c r="I165" s="35">
        <v>3108</v>
      </c>
      <c r="J165" s="35">
        <v>0</v>
      </c>
      <c r="K165" s="35">
        <v>0</v>
      </c>
      <c r="L165" s="35">
        <v>12758</v>
      </c>
      <c r="M165" s="35">
        <v>167</v>
      </c>
      <c r="N165" s="35">
        <v>26499.49</v>
      </c>
      <c r="O165" s="324">
        <v>14</v>
      </c>
      <c r="AK165"/>
      <c r="AL165"/>
      <c r="AM165"/>
    </row>
    <row r="166" spans="1:39" x14ac:dyDescent="0.25">
      <c r="A166" s="35">
        <v>18</v>
      </c>
      <c r="B166" s="35" t="s">
        <v>161</v>
      </c>
      <c r="C166" s="36">
        <v>34304</v>
      </c>
      <c r="D166" s="35">
        <v>7503</v>
      </c>
      <c r="E166" s="35">
        <v>4458</v>
      </c>
      <c r="F166" s="35">
        <v>3215</v>
      </c>
      <c r="G166" s="324">
        <v>39470</v>
      </c>
      <c r="H166" s="35">
        <v>465.3</v>
      </c>
      <c r="I166" s="35">
        <v>1312.8000000000002</v>
      </c>
      <c r="J166" s="35">
        <v>0</v>
      </c>
      <c r="K166" s="35">
        <v>0</v>
      </c>
      <c r="L166" s="35">
        <v>6643</v>
      </c>
      <c r="M166" s="35">
        <v>656</v>
      </c>
      <c r="N166" s="35">
        <v>19077.52</v>
      </c>
      <c r="O166" s="324">
        <v>5</v>
      </c>
      <c r="AK166"/>
      <c r="AL166"/>
      <c r="AM166"/>
    </row>
    <row r="167" spans="1:39" x14ac:dyDescent="0.25">
      <c r="A167" s="35">
        <v>405</v>
      </c>
      <c r="B167" s="35" t="s">
        <v>162</v>
      </c>
      <c r="C167" s="36">
        <v>71703</v>
      </c>
      <c r="D167" s="35">
        <v>17119</v>
      </c>
      <c r="E167" s="35">
        <v>6716.2999999999993</v>
      </c>
      <c r="F167" s="35">
        <v>6310</v>
      </c>
      <c r="G167" s="324">
        <v>86960</v>
      </c>
      <c r="H167" s="35">
        <v>2834.74</v>
      </c>
      <c r="I167" s="35">
        <v>6415.2000000000007</v>
      </c>
      <c r="J167" s="35">
        <v>0</v>
      </c>
      <c r="K167" s="35">
        <v>0</v>
      </c>
      <c r="L167" s="35">
        <v>2013</v>
      </c>
      <c r="M167" s="35">
        <v>89</v>
      </c>
      <c r="N167" s="35">
        <v>53145.963000000003</v>
      </c>
      <c r="O167" s="324">
        <v>1</v>
      </c>
      <c r="AK167"/>
      <c r="AL167"/>
      <c r="AM167"/>
    </row>
    <row r="168" spans="1:39" x14ac:dyDescent="0.25">
      <c r="A168" s="35">
        <v>1507</v>
      </c>
      <c r="B168" s="35" t="s">
        <v>163</v>
      </c>
      <c r="C168" s="36">
        <v>41727</v>
      </c>
      <c r="D168" s="35">
        <v>9656</v>
      </c>
      <c r="E168" s="35">
        <v>2516.1999999999998</v>
      </c>
      <c r="F168" s="35">
        <v>350</v>
      </c>
      <c r="G168" s="324">
        <v>16960</v>
      </c>
      <c r="H168" s="35">
        <v>213.84</v>
      </c>
      <c r="I168" s="35">
        <v>1723.2</v>
      </c>
      <c r="J168" s="35">
        <v>0</v>
      </c>
      <c r="K168" s="35">
        <v>0</v>
      </c>
      <c r="L168" s="35">
        <v>18871</v>
      </c>
      <c r="M168" s="35">
        <v>321</v>
      </c>
      <c r="N168" s="35">
        <v>10162.278</v>
      </c>
      <c r="O168" s="324">
        <v>16</v>
      </c>
      <c r="AK168"/>
      <c r="AL168"/>
      <c r="AM168"/>
    </row>
    <row r="169" spans="1:39" x14ac:dyDescent="0.25">
      <c r="A169" s="35">
        <v>321</v>
      </c>
      <c r="B169" s="35" t="s">
        <v>164</v>
      </c>
      <c r="C169" s="36">
        <v>48421</v>
      </c>
      <c r="D169" s="35">
        <v>13356</v>
      </c>
      <c r="E169" s="35">
        <v>1733.8</v>
      </c>
      <c r="F169" s="35">
        <v>1730</v>
      </c>
      <c r="G169" s="324">
        <v>31850</v>
      </c>
      <c r="H169" s="35">
        <v>1127.8999999999999</v>
      </c>
      <c r="I169" s="35">
        <v>1626.4</v>
      </c>
      <c r="J169" s="35">
        <v>0</v>
      </c>
      <c r="K169" s="35">
        <v>474.29999999999995</v>
      </c>
      <c r="L169" s="35">
        <v>5512</v>
      </c>
      <c r="M169" s="35">
        <v>386</v>
      </c>
      <c r="N169" s="35">
        <v>27906.11</v>
      </c>
      <c r="O169" s="324">
        <v>10</v>
      </c>
      <c r="AK169"/>
      <c r="AL169"/>
      <c r="AM169"/>
    </row>
    <row r="170" spans="1:39" x14ac:dyDescent="0.25">
      <c r="A170" s="35">
        <v>406</v>
      </c>
      <c r="B170" s="35" t="s">
        <v>165</v>
      </c>
      <c r="C170" s="36">
        <v>41245</v>
      </c>
      <c r="D170" s="35">
        <v>9407</v>
      </c>
      <c r="E170" s="35">
        <v>2966.7</v>
      </c>
      <c r="F170" s="35">
        <v>2655</v>
      </c>
      <c r="G170" s="324">
        <v>26860</v>
      </c>
      <c r="H170" s="35">
        <v>1470.2192</v>
      </c>
      <c r="I170" s="35">
        <v>1703.2</v>
      </c>
      <c r="J170" s="35">
        <v>0</v>
      </c>
      <c r="K170" s="35">
        <v>0</v>
      </c>
      <c r="L170" s="35">
        <v>1582</v>
      </c>
      <c r="M170" s="35">
        <v>751</v>
      </c>
      <c r="N170" s="35">
        <v>36142.237000000001</v>
      </c>
      <c r="O170" s="324">
        <v>5</v>
      </c>
      <c r="AK170"/>
      <c r="AL170"/>
      <c r="AM170"/>
    </row>
    <row r="171" spans="1:39" x14ac:dyDescent="0.25">
      <c r="A171" s="35">
        <v>677</v>
      </c>
      <c r="B171" s="35" t="s">
        <v>166</v>
      </c>
      <c r="C171" s="36">
        <v>27388</v>
      </c>
      <c r="D171" s="35">
        <v>5430</v>
      </c>
      <c r="E171" s="35">
        <v>2572.8999999999996</v>
      </c>
      <c r="F171" s="35">
        <v>275</v>
      </c>
      <c r="G171" s="324">
        <v>21040</v>
      </c>
      <c r="H171" s="35">
        <v>358.38</v>
      </c>
      <c r="I171" s="35">
        <v>1251.2</v>
      </c>
      <c r="J171" s="35">
        <v>0</v>
      </c>
      <c r="K171" s="35">
        <v>0</v>
      </c>
      <c r="L171" s="35">
        <v>20213</v>
      </c>
      <c r="M171" s="35">
        <v>330</v>
      </c>
      <c r="N171" s="35">
        <v>6533.241</v>
      </c>
      <c r="O171" s="324">
        <v>18</v>
      </c>
      <c r="AK171"/>
      <c r="AL171"/>
      <c r="AM171"/>
    </row>
    <row r="172" spans="1:39" x14ac:dyDescent="0.25">
      <c r="A172" s="35">
        <v>353</v>
      </c>
      <c r="B172" s="35" t="s">
        <v>167</v>
      </c>
      <c r="C172" s="36">
        <v>34275</v>
      </c>
      <c r="D172" s="35">
        <v>8982</v>
      </c>
      <c r="E172" s="35">
        <v>1919.1999999999998</v>
      </c>
      <c r="F172" s="35">
        <v>3180</v>
      </c>
      <c r="G172" s="324">
        <v>15610</v>
      </c>
      <c r="H172" s="35">
        <v>813.78</v>
      </c>
      <c r="I172" s="35">
        <v>1248</v>
      </c>
      <c r="J172" s="35">
        <v>0</v>
      </c>
      <c r="K172" s="35">
        <v>356.59999999999991</v>
      </c>
      <c r="L172" s="35">
        <v>2106</v>
      </c>
      <c r="M172" s="35">
        <v>62</v>
      </c>
      <c r="N172" s="35">
        <v>25228.407999999999</v>
      </c>
      <c r="O172" s="324">
        <v>2</v>
      </c>
      <c r="AK172"/>
      <c r="AL172"/>
      <c r="AM172"/>
    </row>
    <row r="173" spans="1:39" x14ac:dyDescent="0.25">
      <c r="A173" s="35">
        <v>1884</v>
      </c>
      <c r="B173" s="35" t="s">
        <v>405</v>
      </c>
      <c r="C173" s="36">
        <v>25745</v>
      </c>
      <c r="D173" s="35">
        <v>5976</v>
      </c>
      <c r="E173" s="35">
        <v>1499.5</v>
      </c>
      <c r="F173" s="35">
        <v>330</v>
      </c>
      <c r="G173" s="324">
        <v>2760</v>
      </c>
      <c r="H173" s="35">
        <v>0</v>
      </c>
      <c r="I173" s="35">
        <v>219.20000000000002</v>
      </c>
      <c r="J173" s="35">
        <v>0</v>
      </c>
      <c r="K173" s="35">
        <v>0</v>
      </c>
      <c r="L173" s="35">
        <v>6329</v>
      </c>
      <c r="M173" s="35">
        <v>895</v>
      </c>
      <c r="N173" s="35">
        <v>5620.125</v>
      </c>
      <c r="O173" s="324">
        <v>16</v>
      </c>
      <c r="AK173"/>
      <c r="AL173"/>
      <c r="AM173"/>
    </row>
    <row r="174" spans="1:39" x14ac:dyDescent="0.25">
      <c r="A174" s="35">
        <v>166</v>
      </c>
      <c r="B174" s="35" t="s">
        <v>168</v>
      </c>
      <c r="C174" s="36">
        <v>51092</v>
      </c>
      <c r="D174" s="35">
        <v>13838</v>
      </c>
      <c r="E174" s="35">
        <v>4089.2999999999997</v>
      </c>
      <c r="F174" s="35">
        <v>1370</v>
      </c>
      <c r="G174" s="324">
        <v>60580</v>
      </c>
      <c r="H174" s="35">
        <v>1788.72</v>
      </c>
      <c r="I174" s="35">
        <v>3464.8</v>
      </c>
      <c r="J174" s="35">
        <v>0</v>
      </c>
      <c r="K174" s="35">
        <v>0</v>
      </c>
      <c r="L174" s="35">
        <v>14233</v>
      </c>
      <c r="M174" s="35">
        <v>1946</v>
      </c>
      <c r="N174" s="35">
        <v>29771.613000000001</v>
      </c>
      <c r="O174" s="324">
        <v>9</v>
      </c>
      <c r="AK174"/>
      <c r="AL174"/>
      <c r="AM174"/>
    </row>
    <row r="175" spans="1:39" x14ac:dyDescent="0.25">
      <c r="A175" s="35">
        <v>678</v>
      </c>
      <c r="B175" s="35" t="s">
        <v>169</v>
      </c>
      <c r="C175" s="36">
        <v>12500</v>
      </c>
      <c r="D175" s="35">
        <v>3236</v>
      </c>
      <c r="E175" s="35">
        <v>621.79999999999995</v>
      </c>
      <c r="F175" s="35">
        <v>130</v>
      </c>
      <c r="G175" s="324">
        <v>5880</v>
      </c>
      <c r="H175" s="35">
        <v>449.03999999999996</v>
      </c>
      <c r="I175" s="35">
        <v>188</v>
      </c>
      <c r="J175" s="35">
        <v>0</v>
      </c>
      <c r="K175" s="35">
        <v>235</v>
      </c>
      <c r="L175" s="35">
        <v>3708</v>
      </c>
      <c r="M175" s="35">
        <v>109</v>
      </c>
      <c r="N175" s="35">
        <v>3119.2579999999998</v>
      </c>
      <c r="O175" s="324">
        <v>3</v>
      </c>
      <c r="AK175"/>
      <c r="AL175"/>
      <c r="AM175"/>
    </row>
    <row r="176" spans="1:39" x14ac:dyDescent="0.25">
      <c r="A176" s="35">
        <v>537</v>
      </c>
      <c r="B176" s="35" t="s">
        <v>170</v>
      </c>
      <c r="C176" s="36">
        <v>62782</v>
      </c>
      <c r="D176" s="35">
        <v>16303</v>
      </c>
      <c r="E176" s="35">
        <v>4123.5</v>
      </c>
      <c r="F176" s="35">
        <v>1220</v>
      </c>
      <c r="G176" s="324">
        <v>48890</v>
      </c>
      <c r="H176" s="35">
        <v>1215.06</v>
      </c>
      <c r="I176" s="35">
        <v>1872.8000000000002</v>
      </c>
      <c r="J176" s="35">
        <v>0</v>
      </c>
      <c r="K176" s="35">
        <v>0</v>
      </c>
      <c r="L176" s="35">
        <v>2447</v>
      </c>
      <c r="M176" s="35">
        <v>160</v>
      </c>
      <c r="N176" s="35">
        <v>49841.43</v>
      </c>
      <c r="O176" s="324">
        <v>3</v>
      </c>
      <c r="AK176"/>
      <c r="AL176"/>
      <c r="AM176"/>
    </row>
    <row r="177" spans="1:39" x14ac:dyDescent="0.25">
      <c r="A177" s="35">
        <v>928</v>
      </c>
      <c r="B177" s="35" t="s">
        <v>171</v>
      </c>
      <c r="C177" s="36">
        <v>46784</v>
      </c>
      <c r="D177" s="35">
        <v>8034</v>
      </c>
      <c r="E177" s="35">
        <v>6846.7</v>
      </c>
      <c r="F177" s="35">
        <v>1245</v>
      </c>
      <c r="G177" s="324">
        <v>53940</v>
      </c>
      <c r="H177" s="35">
        <v>788.76</v>
      </c>
      <c r="I177" s="35">
        <v>634.40000000000009</v>
      </c>
      <c r="J177" s="35">
        <v>0</v>
      </c>
      <c r="K177" s="35">
        <v>0</v>
      </c>
      <c r="L177" s="35">
        <v>2191</v>
      </c>
      <c r="M177" s="35">
        <v>25</v>
      </c>
      <c r="N177" s="35">
        <v>38151.894</v>
      </c>
      <c r="O177" s="324">
        <v>2</v>
      </c>
      <c r="AK177"/>
      <c r="AL177"/>
      <c r="AM177"/>
    </row>
    <row r="178" spans="1:39" x14ac:dyDescent="0.25">
      <c r="A178" s="35">
        <v>1598</v>
      </c>
      <c r="B178" s="35" t="s">
        <v>172</v>
      </c>
      <c r="C178" s="36">
        <v>22485</v>
      </c>
      <c r="D178" s="35">
        <v>5645</v>
      </c>
      <c r="E178" s="35">
        <v>1366.9</v>
      </c>
      <c r="F178" s="35">
        <v>230</v>
      </c>
      <c r="G178" s="324">
        <v>1240</v>
      </c>
      <c r="H178" s="35">
        <v>0</v>
      </c>
      <c r="I178" s="35">
        <v>0</v>
      </c>
      <c r="J178" s="35">
        <v>0</v>
      </c>
      <c r="K178" s="35">
        <v>0</v>
      </c>
      <c r="L178" s="35">
        <v>8035</v>
      </c>
      <c r="M178" s="35">
        <v>299</v>
      </c>
      <c r="N178" s="35">
        <v>3698.0549999999998</v>
      </c>
      <c r="O178" s="324">
        <v>16</v>
      </c>
      <c r="AK178"/>
      <c r="AL178"/>
      <c r="AM178"/>
    </row>
    <row r="179" spans="1:39" x14ac:dyDescent="0.25">
      <c r="A179" s="35">
        <v>79</v>
      </c>
      <c r="B179" s="35" t="s">
        <v>173</v>
      </c>
      <c r="C179" s="36">
        <v>12878</v>
      </c>
      <c r="D179" s="35">
        <v>3140</v>
      </c>
      <c r="E179" s="35">
        <v>1255.5999999999999</v>
      </c>
      <c r="F179" s="35">
        <v>70</v>
      </c>
      <c r="G179" s="324">
        <v>3180</v>
      </c>
      <c r="H179" s="35">
        <v>0</v>
      </c>
      <c r="I179" s="35">
        <v>324</v>
      </c>
      <c r="J179" s="35">
        <v>0</v>
      </c>
      <c r="K179" s="35">
        <v>0</v>
      </c>
      <c r="L179" s="35">
        <v>10955</v>
      </c>
      <c r="M179" s="35">
        <v>680</v>
      </c>
      <c r="N179" s="35">
        <v>1992.3320000000001</v>
      </c>
      <c r="O179" s="324">
        <v>10</v>
      </c>
      <c r="AK179"/>
      <c r="AL179"/>
      <c r="AM179"/>
    </row>
    <row r="180" spans="1:39" x14ac:dyDescent="0.25">
      <c r="A180" s="35">
        <v>588</v>
      </c>
      <c r="B180" s="35" t="s">
        <v>174</v>
      </c>
      <c r="C180" s="36">
        <v>10702</v>
      </c>
      <c r="D180" s="35">
        <v>2581</v>
      </c>
      <c r="E180" s="35">
        <v>593.29999999999995</v>
      </c>
      <c r="F180" s="35">
        <v>95</v>
      </c>
      <c r="G180" s="324">
        <v>170</v>
      </c>
      <c r="H180" s="35">
        <v>0</v>
      </c>
      <c r="I180" s="35">
        <v>0</v>
      </c>
      <c r="J180" s="35">
        <v>0</v>
      </c>
      <c r="K180" s="35">
        <v>0</v>
      </c>
      <c r="L180" s="35">
        <v>7636</v>
      </c>
      <c r="M180" s="35">
        <v>2411</v>
      </c>
      <c r="N180" s="35">
        <v>1340.1</v>
      </c>
      <c r="O180" s="324">
        <v>9</v>
      </c>
      <c r="AK180"/>
      <c r="AL180"/>
      <c r="AM180"/>
    </row>
    <row r="181" spans="1:39" x14ac:dyDescent="0.25">
      <c r="A181" s="35">
        <v>542</v>
      </c>
      <c r="B181" s="35" t="s">
        <v>175</v>
      </c>
      <c r="C181" s="36">
        <v>28825</v>
      </c>
      <c r="D181" s="35">
        <v>6992</v>
      </c>
      <c r="E181" s="35">
        <v>1923.3999999999999</v>
      </c>
      <c r="F181" s="35">
        <v>920</v>
      </c>
      <c r="G181" s="324">
        <v>6310</v>
      </c>
      <c r="H181" s="35">
        <v>0</v>
      </c>
      <c r="I181" s="35">
        <v>1080.8</v>
      </c>
      <c r="J181" s="35">
        <v>0</v>
      </c>
      <c r="K181" s="35">
        <v>0</v>
      </c>
      <c r="L181" s="35">
        <v>768</v>
      </c>
      <c r="M181" s="35">
        <v>127</v>
      </c>
      <c r="N181" s="35">
        <v>23649.46</v>
      </c>
      <c r="O181" s="324">
        <v>1</v>
      </c>
      <c r="AK181"/>
      <c r="AL181"/>
      <c r="AM181"/>
    </row>
    <row r="182" spans="1:39" x14ac:dyDescent="0.25">
      <c r="A182" s="35">
        <v>1659</v>
      </c>
      <c r="B182" s="35" t="s">
        <v>176</v>
      </c>
      <c r="C182" s="36">
        <v>21802</v>
      </c>
      <c r="D182" s="35">
        <v>5010</v>
      </c>
      <c r="E182" s="35">
        <v>1407.8</v>
      </c>
      <c r="F182" s="35">
        <v>185</v>
      </c>
      <c r="G182" s="324">
        <v>3260</v>
      </c>
      <c r="H182" s="35">
        <v>0</v>
      </c>
      <c r="I182" s="35">
        <v>305.60000000000002</v>
      </c>
      <c r="J182" s="35">
        <v>0</v>
      </c>
      <c r="K182" s="35">
        <v>20.099999999999966</v>
      </c>
      <c r="L182" s="35">
        <v>5535</v>
      </c>
      <c r="M182" s="35">
        <v>81</v>
      </c>
      <c r="N182" s="35">
        <v>5422.5360000000001</v>
      </c>
      <c r="O182" s="324">
        <v>7</v>
      </c>
      <c r="AK182"/>
      <c r="AL182"/>
      <c r="AM182"/>
    </row>
    <row r="183" spans="1:39" x14ac:dyDescent="0.25">
      <c r="A183" s="35">
        <v>1685</v>
      </c>
      <c r="B183" s="35" t="s">
        <v>177</v>
      </c>
      <c r="C183" s="36">
        <v>15266</v>
      </c>
      <c r="D183" s="35">
        <v>3702</v>
      </c>
      <c r="E183" s="35">
        <v>845.5</v>
      </c>
      <c r="F183" s="35">
        <v>125</v>
      </c>
      <c r="G183" s="324">
        <v>1930</v>
      </c>
      <c r="H183" s="35">
        <v>508.62</v>
      </c>
      <c r="I183" s="35">
        <v>0</v>
      </c>
      <c r="J183" s="35">
        <v>0</v>
      </c>
      <c r="K183" s="35">
        <v>0</v>
      </c>
      <c r="L183" s="35">
        <v>7037</v>
      </c>
      <c r="M183" s="35">
        <v>34</v>
      </c>
      <c r="N183" s="35">
        <v>2747.8</v>
      </c>
      <c r="O183" s="324">
        <v>6</v>
      </c>
      <c r="AK183"/>
      <c r="AL183"/>
      <c r="AM183"/>
    </row>
    <row r="184" spans="1:39" x14ac:dyDescent="0.25">
      <c r="A184" s="35">
        <v>882</v>
      </c>
      <c r="B184" s="35" t="s">
        <v>178</v>
      </c>
      <c r="C184" s="36">
        <v>37573</v>
      </c>
      <c r="D184" s="35">
        <v>6936</v>
      </c>
      <c r="E184" s="35">
        <v>4223.5</v>
      </c>
      <c r="F184" s="35">
        <v>530</v>
      </c>
      <c r="G184" s="324">
        <v>34660</v>
      </c>
      <c r="H184" s="35">
        <v>245.52</v>
      </c>
      <c r="I184" s="35">
        <v>1530.4</v>
      </c>
      <c r="J184" s="35">
        <v>0</v>
      </c>
      <c r="K184" s="35">
        <v>0</v>
      </c>
      <c r="L184" s="35">
        <v>2460</v>
      </c>
      <c r="M184" s="35">
        <v>7</v>
      </c>
      <c r="N184" s="35">
        <v>25104.424999999999</v>
      </c>
      <c r="O184" s="324">
        <v>2</v>
      </c>
      <c r="AK184"/>
      <c r="AL184"/>
      <c r="AM184"/>
    </row>
    <row r="185" spans="1:39" x14ac:dyDescent="0.25">
      <c r="A185" s="35">
        <v>415</v>
      </c>
      <c r="B185" s="35" t="s">
        <v>179</v>
      </c>
      <c r="C185" s="36">
        <v>10444</v>
      </c>
      <c r="D185" s="35">
        <v>2343</v>
      </c>
      <c r="E185" s="35">
        <v>561.70000000000005</v>
      </c>
      <c r="F185" s="35">
        <v>285</v>
      </c>
      <c r="G185" s="324">
        <v>280</v>
      </c>
      <c r="H185" s="35">
        <v>0</v>
      </c>
      <c r="I185" s="35">
        <v>0</v>
      </c>
      <c r="J185" s="35">
        <v>0</v>
      </c>
      <c r="K185" s="35">
        <v>0</v>
      </c>
      <c r="L185" s="35">
        <v>2246</v>
      </c>
      <c r="M185" s="35">
        <v>404</v>
      </c>
      <c r="N185" s="35">
        <v>4120.1170000000002</v>
      </c>
      <c r="O185" s="324">
        <v>6</v>
      </c>
      <c r="AK185"/>
      <c r="AL185"/>
      <c r="AM185"/>
    </row>
    <row r="186" spans="1:39" x14ac:dyDescent="0.25">
      <c r="A186" s="35">
        <v>416</v>
      </c>
      <c r="B186" s="35" t="s">
        <v>180</v>
      </c>
      <c r="C186" s="36">
        <v>26935</v>
      </c>
      <c r="D186" s="35">
        <v>6744</v>
      </c>
      <c r="E186" s="35">
        <v>1529.6</v>
      </c>
      <c r="F186" s="35">
        <v>595</v>
      </c>
      <c r="G186" s="324">
        <v>9490</v>
      </c>
      <c r="H186" s="35">
        <v>0</v>
      </c>
      <c r="I186" s="35">
        <v>495.20000000000005</v>
      </c>
      <c r="J186" s="35">
        <v>0</v>
      </c>
      <c r="K186" s="35">
        <v>180.09999999999997</v>
      </c>
      <c r="L186" s="35">
        <v>2393</v>
      </c>
      <c r="M186" s="35">
        <v>310</v>
      </c>
      <c r="N186" s="35">
        <v>9463.44</v>
      </c>
      <c r="O186" s="324">
        <v>7</v>
      </c>
      <c r="AK186"/>
      <c r="AL186"/>
      <c r="AM186"/>
    </row>
    <row r="187" spans="1:39" x14ac:dyDescent="0.25">
      <c r="A187" s="35">
        <v>1621</v>
      </c>
      <c r="B187" s="35" t="s">
        <v>181</v>
      </c>
      <c r="C187" s="36">
        <v>57122</v>
      </c>
      <c r="D187" s="35">
        <v>16444</v>
      </c>
      <c r="E187" s="35">
        <v>1655</v>
      </c>
      <c r="F187" s="35">
        <v>3050</v>
      </c>
      <c r="G187" s="324">
        <v>15940</v>
      </c>
      <c r="H187" s="35">
        <v>0</v>
      </c>
      <c r="I187" s="35">
        <v>2753.6000000000004</v>
      </c>
      <c r="J187" s="35">
        <v>2217.8999999999996</v>
      </c>
      <c r="K187" s="35">
        <v>2089</v>
      </c>
      <c r="L187" s="35">
        <v>5393</v>
      </c>
      <c r="M187" s="35">
        <v>244</v>
      </c>
      <c r="N187" s="35">
        <v>27004.25</v>
      </c>
      <c r="O187" s="324">
        <v>7</v>
      </c>
      <c r="AK187"/>
      <c r="AL187"/>
      <c r="AM187"/>
    </row>
    <row r="188" spans="1:39" x14ac:dyDescent="0.25">
      <c r="A188" s="35">
        <v>417</v>
      </c>
      <c r="B188" s="35" t="s">
        <v>182</v>
      </c>
      <c r="C188" s="36">
        <v>10862</v>
      </c>
      <c r="D188" s="35">
        <v>2279</v>
      </c>
      <c r="E188" s="35">
        <v>712.8</v>
      </c>
      <c r="F188" s="35">
        <v>180</v>
      </c>
      <c r="G188" s="324">
        <v>1340</v>
      </c>
      <c r="H188" s="35">
        <v>0</v>
      </c>
      <c r="I188" s="35">
        <v>1429.6000000000001</v>
      </c>
      <c r="J188" s="35">
        <v>0</v>
      </c>
      <c r="K188" s="35">
        <v>0</v>
      </c>
      <c r="L188" s="35">
        <v>1241</v>
      </c>
      <c r="M188" s="35">
        <v>0</v>
      </c>
      <c r="N188" s="35">
        <v>5572</v>
      </c>
      <c r="O188" s="324">
        <v>1</v>
      </c>
      <c r="AK188"/>
      <c r="AL188"/>
      <c r="AM188"/>
    </row>
    <row r="189" spans="1:39" x14ac:dyDescent="0.25">
      <c r="A189" s="35">
        <v>22</v>
      </c>
      <c r="B189" s="35" t="s">
        <v>183</v>
      </c>
      <c r="C189" s="36">
        <v>19597</v>
      </c>
      <c r="D189" s="35">
        <v>4677</v>
      </c>
      <c r="E189" s="35">
        <v>1687.5</v>
      </c>
      <c r="F189" s="35">
        <v>265</v>
      </c>
      <c r="G189" s="324">
        <v>13340</v>
      </c>
      <c r="H189" s="35">
        <v>0</v>
      </c>
      <c r="I189" s="35">
        <v>1406.4</v>
      </c>
      <c r="J189" s="35">
        <v>0</v>
      </c>
      <c r="K189" s="35">
        <v>0</v>
      </c>
      <c r="L189" s="35">
        <v>6320</v>
      </c>
      <c r="M189" s="35">
        <v>108</v>
      </c>
      <c r="N189" s="35">
        <v>6141</v>
      </c>
      <c r="O189" s="324">
        <v>6</v>
      </c>
      <c r="AK189"/>
      <c r="AL189"/>
      <c r="AM189"/>
    </row>
    <row r="190" spans="1:39" x14ac:dyDescent="0.25">
      <c r="A190" s="35">
        <v>545</v>
      </c>
      <c r="B190" s="35" t="s">
        <v>184</v>
      </c>
      <c r="C190" s="36">
        <v>20590</v>
      </c>
      <c r="D190" s="35">
        <v>5012</v>
      </c>
      <c r="E190" s="35">
        <v>1734.6999999999998</v>
      </c>
      <c r="F190" s="35">
        <v>2440</v>
      </c>
      <c r="G190" s="324">
        <v>7170</v>
      </c>
      <c r="H190" s="35">
        <v>0</v>
      </c>
      <c r="I190" s="35">
        <v>940</v>
      </c>
      <c r="J190" s="35">
        <v>0</v>
      </c>
      <c r="K190" s="35">
        <v>0</v>
      </c>
      <c r="L190" s="35">
        <v>3376</v>
      </c>
      <c r="M190" s="35">
        <v>67</v>
      </c>
      <c r="N190" s="35">
        <v>10913.707</v>
      </c>
      <c r="O190" s="324">
        <v>4</v>
      </c>
      <c r="AK190"/>
      <c r="AL190"/>
      <c r="AM190"/>
    </row>
    <row r="191" spans="1:39" x14ac:dyDescent="0.25">
      <c r="A191" s="35">
        <v>80</v>
      </c>
      <c r="B191" s="35" t="s">
        <v>185</v>
      </c>
      <c r="C191" s="36">
        <v>107342</v>
      </c>
      <c r="D191" s="35">
        <v>23594</v>
      </c>
      <c r="E191" s="35">
        <v>13406</v>
      </c>
      <c r="F191" s="35">
        <v>4238</v>
      </c>
      <c r="G191" s="324">
        <v>209550</v>
      </c>
      <c r="H191" s="35">
        <v>3417.52</v>
      </c>
      <c r="I191" s="35">
        <v>5467.2000000000007</v>
      </c>
      <c r="J191" s="35">
        <v>0</v>
      </c>
      <c r="K191" s="35">
        <v>0</v>
      </c>
      <c r="L191" s="35">
        <v>15432</v>
      </c>
      <c r="M191" s="35">
        <v>1589</v>
      </c>
      <c r="N191" s="35">
        <v>115788.62</v>
      </c>
      <c r="O191" s="324">
        <v>9</v>
      </c>
      <c r="AK191"/>
      <c r="AL191"/>
      <c r="AM191"/>
    </row>
    <row r="192" spans="1:39" x14ac:dyDescent="0.25">
      <c r="A192" s="35">
        <v>81</v>
      </c>
      <c r="B192" s="35" t="s">
        <v>186</v>
      </c>
      <c r="C192" s="36">
        <v>10278</v>
      </c>
      <c r="D192" s="35">
        <v>2400</v>
      </c>
      <c r="E192" s="35">
        <v>709.2</v>
      </c>
      <c r="F192" s="35">
        <v>135</v>
      </c>
      <c r="G192" s="324">
        <v>3450</v>
      </c>
      <c r="H192" s="35">
        <v>0</v>
      </c>
      <c r="I192" s="35">
        <v>0</v>
      </c>
      <c r="J192" s="35">
        <v>0</v>
      </c>
      <c r="K192" s="35">
        <v>0</v>
      </c>
      <c r="L192" s="35">
        <v>4089</v>
      </c>
      <c r="M192" s="35">
        <v>57</v>
      </c>
      <c r="N192" s="35">
        <v>2330.636</v>
      </c>
      <c r="O192" s="324">
        <v>4</v>
      </c>
      <c r="AK192"/>
      <c r="AL192"/>
      <c r="AM192"/>
    </row>
    <row r="193" spans="1:39" x14ac:dyDescent="0.25">
      <c r="A193" s="35">
        <v>546</v>
      </c>
      <c r="B193" s="35" t="s">
        <v>187</v>
      </c>
      <c r="C193" s="36">
        <v>121163</v>
      </c>
      <c r="D193" s="35">
        <v>24397</v>
      </c>
      <c r="E193" s="35">
        <v>12528.9</v>
      </c>
      <c r="F193" s="35">
        <v>11180</v>
      </c>
      <c r="G193" s="324">
        <v>155730</v>
      </c>
      <c r="H193" s="35">
        <v>4720.08</v>
      </c>
      <c r="I193" s="35">
        <v>8156.8</v>
      </c>
      <c r="J193" s="35">
        <v>0</v>
      </c>
      <c r="K193" s="35">
        <v>0</v>
      </c>
      <c r="L193" s="35">
        <v>2192</v>
      </c>
      <c r="M193" s="35">
        <v>135</v>
      </c>
      <c r="N193" s="35">
        <v>206573.128</v>
      </c>
      <c r="O193" s="324">
        <v>2</v>
      </c>
      <c r="AK193"/>
      <c r="AL193"/>
      <c r="AM193"/>
    </row>
    <row r="194" spans="1:39" x14ac:dyDescent="0.25">
      <c r="A194" s="35">
        <v>547</v>
      </c>
      <c r="B194" s="35" t="s">
        <v>188</v>
      </c>
      <c r="C194" s="36">
        <v>26813</v>
      </c>
      <c r="D194" s="35">
        <v>6284</v>
      </c>
      <c r="E194" s="35">
        <v>1603.1999999999998</v>
      </c>
      <c r="F194" s="35">
        <v>1750</v>
      </c>
      <c r="G194" s="324">
        <v>6730</v>
      </c>
      <c r="H194" s="35">
        <v>256.04000000000002</v>
      </c>
      <c r="I194" s="35">
        <v>591.20000000000005</v>
      </c>
      <c r="J194" s="35">
        <v>0</v>
      </c>
      <c r="K194" s="35">
        <v>101</v>
      </c>
      <c r="L194" s="35">
        <v>1156</v>
      </c>
      <c r="M194" s="35">
        <v>71</v>
      </c>
      <c r="N194" s="35">
        <v>27605.376</v>
      </c>
      <c r="O194" s="324">
        <v>2</v>
      </c>
      <c r="AK194"/>
      <c r="AL194"/>
      <c r="AM194"/>
    </row>
    <row r="195" spans="1:39" x14ac:dyDescent="0.25">
      <c r="A195" s="35">
        <v>1916</v>
      </c>
      <c r="B195" s="35" t="s">
        <v>189</v>
      </c>
      <c r="C195" s="36">
        <v>73356</v>
      </c>
      <c r="D195" s="35">
        <v>15309</v>
      </c>
      <c r="E195" s="35">
        <v>6571.6</v>
      </c>
      <c r="F195" s="35">
        <v>5145</v>
      </c>
      <c r="G195" s="324">
        <v>33460</v>
      </c>
      <c r="H195" s="35">
        <v>289.48</v>
      </c>
      <c r="I195" s="35">
        <v>3830.4</v>
      </c>
      <c r="J195" s="35">
        <v>0</v>
      </c>
      <c r="K195" s="35">
        <v>0</v>
      </c>
      <c r="L195" s="35">
        <v>3264</v>
      </c>
      <c r="M195" s="35">
        <v>298</v>
      </c>
      <c r="N195" s="35">
        <v>104974.272</v>
      </c>
      <c r="O195" s="324">
        <v>4</v>
      </c>
      <c r="AK195"/>
      <c r="AL195"/>
      <c r="AM195"/>
    </row>
    <row r="196" spans="1:39" x14ac:dyDescent="0.25">
      <c r="A196" s="35">
        <v>995</v>
      </c>
      <c r="B196" s="35" t="s">
        <v>190</v>
      </c>
      <c r="C196" s="36">
        <v>76142</v>
      </c>
      <c r="D196" s="35">
        <v>19170</v>
      </c>
      <c r="E196" s="35">
        <v>6783.6</v>
      </c>
      <c r="F196" s="35">
        <v>10800</v>
      </c>
      <c r="G196" s="324">
        <v>84280</v>
      </c>
      <c r="H196" s="35">
        <v>3974.92</v>
      </c>
      <c r="I196" s="35">
        <v>2933.6000000000004</v>
      </c>
      <c r="J196" s="35">
        <v>0</v>
      </c>
      <c r="K196" s="35">
        <v>0</v>
      </c>
      <c r="L196" s="35">
        <v>23059</v>
      </c>
      <c r="M196" s="35">
        <v>2828</v>
      </c>
      <c r="N196" s="35">
        <v>45028.152000000002</v>
      </c>
      <c r="O196" s="324">
        <v>6</v>
      </c>
      <c r="AK196"/>
      <c r="AL196"/>
      <c r="AM196"/>
    </row>
    <row r="197" spans="1:39" x14ac:dyDescent="0.25">
      <c r="A197" s="35">
        <v>1640</v>
      </c>
      <c r="B197" s="35" t="s">
        <v>192</v>
      </c>
      <c r="C197" s="36">
        <v>36219</v>
      </c>
      <c r="D197" s="35">
        <v>7627</v>
      </c>
      <c r="E197" s="35">
        <v>2487.1999999999998</v>
      </c>
      <c r="F197" s="35">
        <v>340</v>
      </c>
      <c r="G197" s="324">
        <v>6790</v>
      </c>
      <c r="H197" s="35">
        <v>1944.52</v>
      </c>
      <c r="I197" s="35">
        <v>1829.6000000000001</v>
      </c>
      <c r="J197" s="35">
        <v>0</v>
      </c>
      <c r="K197" s="35">
        <v>0</v>
      </c>
      <c r="L197" s="35">
        <v>16277</v>
      </c>
      <c r="M197" s="35">
        <v>213</v>
      </c>
      <c r="N197" s="35">
        <v>6264.1120000000001</v>
      </c>
      <c r="O197" s="324">
        <v>17</v>
      </c>
      <c r="AK197"/>
      <c r="AL197"/>
      <c r="AM197"/>
    </row>
    <row r="198" spans="1:39" x14ac:dyDescent="0.25">
      <c r="A198" s="35">
        <v>327</v>
      </c>
      <c r="B198" s="35" t="s">
        <v>193</v>
      </c>
      <c r="C198" s="36">
        <v>28997</v>
      </c>
      <c r="D198" s="35">
        <v>6924</v>
      </c>
      <c r="E198" s="35">
        <v>1302.0999999999999</v>
      </c>
      <c r="F198" s="35">
        <v>525</v>
      </c>
      <c r="G198" s="324">
        <v>11330</v>
      </c>
      <c r="H198" s="35">
        <v>0</v>
      </c>
      <c r="I198" s="35">
        <v>0</v>
      </c>
      <c r="J198" s="35">
        <v>0</v>
      </c>
      <c r="K198" s="35">
        <v>0</v>
      </c>
      <c r="L198" s="35">
        <v>5859</v>
      </c>
      <c r="M198" s="35">
        <v>31</v>
      </c>
      <c r="N198" s="35">
        <v>15066.441000000001</v>
      </c>
      <c r="O198" s="324">
        <v>4</v>
      </c>
      <c r="AK198"/>
      <c r="AL198"/>
      <c r="AM198"/>
    </row>
    <row r="199" spans="1:39" x14ac:dyDescent="0.25">
      <c r="A199" s="35">
        <v>733</v>
      </c>
      <c r="B199" s="35" t="s">
        <v>195</v>
      </c>
      <c r="C199" s="36">
        <v>11060</v>
      </c>
      <c r="D199" s="35">
        <v>2652</v>
      </c>
      <c r="E199" s="35">
        <v>578.29999999999995</v>
      </c>
      <c r="F199" s="35">
        <v>215</v>
      </c>
      <c r="G199" s="324">
        <v>320</v>
      </c>
      <c r="H199" s="35">
        <v>0</v>
      </c>
      <c r="I199" s="35">
        <v>0</v>
      </c>
      <c r="J199" s="35">
        <v>0</v>
      </c>
      <c r="K199" s="35">
        <v>0</v>
      </c>
      <c r="L199" s="35">
        <v>5039</v>
      </c>
      <c r="M199" s="35">
        <v>410</v>
      </c>
      <c r="N199" s="35">
        <v>1298.598</v>
      </c>
      <c r="O199" s="324">
        <v>8</v>
      </c>
      <c r="AK199"/>
      <c r="AL199"/>
      <c r="AM199"/>
    </row>
    <row r="200" spans="1:39" x14ac:dyDescent="0.25">
      <c r="A200" s="35">
        <v>1705</v>
      </c>
      <c r="B200" s="35" t="s">
        <v>196</v>
      </c>
      <c r="C200" s="36">
        <v>45776</v>
      </c>
      <c r="D200" s="35">
        <v>11037</v>
      </c>
      <c r="E200" s="35">
        <v>3131.5</v>
      </c>
      <c r="F200" s="35">
        <v>560</v>
      </c>
      <c r="G200" s="324">
        <v>13750</v>
      </c>
      <c r="H200" s="35">
        <v>641.52</v>
      </c>
      <c r="I200" s="35">
        <v>2156.8000000000002</v>
      </c>
      <c r="J200" s="35">
        <v>0</v>
      </c>
      <c r="K200" s="35">
        <v>410.19999999999982</v>
      </c>
      <c r="L200" s="35">
        <v>6225</v>
      </c>
      <c r="M200" s="35">
        <v>689</v>
      </c>
      <c r="N200" s="35">
        <v>16642.955000000002</v>
      </c>
      <c r="O200" s="324">
        <v>5</v>
      </c>
      <c r="AK200"/>
      <c r="AL200"/>
      <c r="AM200"/>
    </row>
    <row r="201" spans="1:39" x14ac:dyDescent="0.25">
      <c r="A201" s="35">
        <v>553</v>
      </c>
      <c r="B201" s="35" t="s">
        <v>197</v>
      </c>
      <c r="C201" s="36">
        <v>22336</v>
      </c>
      <c r="D201" s="35">
        <v>5071</v>
      </c>
      <c r="E201" s="35">
        <v>1755.4</v>
      </c>
      <c r="F201" s="35">
        <v>340</v>
      </c>
      <c r="G201" s="324">
        <v>5800</v>
      </c>
      <c r="H201" s="35">
        <v>249.48</v>
      </c>
      <c r="I201" s="35">
        <v>1312</v>
      </c>
      <c r="J201" s="35">
        <v>0</v>
      </c>
      <c r="K201" s="35">
        <v>0</v>
      </c>
      <c r="L201" s="35">
        <v>1569</v>
      </c>
      <c r="M201" s="35">
        <v>37</v>
      </c>
      <c r="N201" s="35">
        <v>14375.16</v>
      </c>
      <c r="O201" s="324">
        <v>3</v>
      </c>
      <c r="AK201"/>
      <c r="AL201"/>
      <c r="AM201"/>
    </row>
    <row r="202" spans="1:39" x14ac:dyDescent="0.25">
      <c r="A202" s="35">
        <v>140</v>
      </c>
      <c r="B202" s="35" t="s">
        <v>198</v>
      </c>
      <c r="C202" s="36">
        <v>10926</v>
      </c>
      <c r="D202" s="35">
        <v>2858</v>
      </c>
      <c r="E202" s="35">
        <v>733.5</v>
      </c>
      <c r="F202" s="35">
        <v>55</v>
      </c>
      <c r="G202" s="324">
        <v>580</v>
      </c>
      <c r="H202" s="35">
        <v>0</v>
      </c>
      <c r="I202" s="35">
        <v>136</v>
      </c>
      <c r="J202" s="35">
        <v>0</v>
      </c>
      <c r="K202" s="35">
        <v>13.799999999999983</v>
      </c>
      <c r="L202" s="35">
        <v>13064</v>
      </c>
      <c r="M202" s="35">
        <v>200</v>
      </c>
      <c r="N202" s="35">
        <v>566.05999999999995</v>
      </c>
      <c r="O202" s="324">
        <v>23</v>
      </c>
      <c r="AK202"/>
      <c r="AL202"/>
      <c r="AM202"/>
    </row>
    <row r="203" spans="1:39" x14ac:dyDescent="0.25">
      <c r="A203" s="35">
        <v>262</v>
      </c>
      <c r="B203" s="35" t="s">
        <v>199</v>
      </c>
      <c r="C203" s="36">
        <v>33248</v>
      </c>
      <c r="D203" s="35">
        <v>7194</v>
      </c>
      <c r="E203" s="35">
        <v>2154.8999999999996</v>
      </c>
      <c r="F203" s="35">
        <v>880</v>
      </c>
      <c r="G203" s="324">
        <v>13130</v>
      </c>
      <c r="H203" s="35">
        <v>487.86</v>
      </c>
      <c r="I203" s="35">
        <v>1106.4000000000001</v>
      </c>
      <c r="J203" s="35">
        <v>0</v>
      </c>
      <c r="K203" s="35">
        <v>16.799999999999955</v>
      </c>
      <c r="L203" s="35">
        <v>21313</v>
      </c>
      <c r="M203" s="35">
        <v>281</v>
      </c>
      <c r="N203" s="35">
        <v>8876.56</v>
      </c>
      <c r="O203" s="324">
        <v>18</v>
      </c>
      <c r="AK203"/>
      <c r="AL203"/>
      <c r="AM203"/>
    </row>
    <row r="204" spans="1:39" x14ac:dyDescent="0.25">
      <c r="A204" s="35">
        <v>809</v>
      </c>
      <c r="B204" s="35" t="s">
        <v>200</v>
      </c>
      <c r="C204" s="36">
        <v>23080</v>
      </c>
      <c r="D204" s="35">
        <v>5032</v>
      </c>
      <c r="E204" s="35">
        <v>1667.1999999999998</v>
      </c>
      <c r="F204" s="35">
        <v>455</v>
      </c>
      <c r="G204" s="324">
        <v>5510</v>
      </c>
      <c r="H204" s="35">
        <v>0</v>
      </c>
      <c r="I204" s="35">
        <v>238.4</v>
      </c>
      <c r="J204" s="35">
        <v>0</v>
      </c>
      <c r="K204" s="35">
        <v>0</v>
      </c>
      <c r="L204" s="35">
        <v>4997</v>
      </c>
      <c r="M204" s="35">
        <v>74</v>
      </c>
      <c r="N204" s="35">
        <v>10054.124</v>
      </c>
      <c r="O204" s="324">
        <v>5</v>
      </c>
      <c r="AK204"/>
      <c r="AL204"/>
      <c r="AM204"/>
    </row>
    <row r="205" spans="1:39" x14ac:dyDescent="0.25">
      <c r="A205" s="35">
        <v>331</v>
      </c>
      <c r="B205" s="35" t="s">
        <v>201</v>
      </c>
      <c r="C205" s="36">
        <v>13999</v>
      </c>
      <c r="D205" s="35">
        <v>3800</v>
      </c>
      <c r="E205" s="35">
        <v>685.4</v>
      </c>
      <c r="F205" s="35">
        <v>300</v>
      </c>
      <c r="G205" s="324">
        <v>520</v>
      </c>
      <c r="H205" s="35">
        <v>0</v>
      </c>
      <c r="I205" s="35">
        <v>0</v>
      </c>
      <c r="J205" s="35">
        <v>0</v>
      </c>
      <c r="K205" s="35">
        <v>0</v>
      </c>
      <c r="L205" s="35">
        <v>7562</v>
      </c>
      <c r="M205" s="35">
        <v>336</v>
      </c>
      <c r="N205" s="35">
        <v>1876.4459999999999</v>
      </c>
      <c r="O205" s="324">
        <v>15</v>
      </c>
      <c r="AK205"/>
      <c r="AL205"/>
      <c r="AM205"/>
    </row>
    <row r="206" spans="1:39" x14ac:dyDescent="0.25">
      <c r="A206" s="35">
        <v>24</v>
      </c>
      <c r="B206" s="35" t="s">
        <v>202</v>
      </c>
      <c r="C206" s="36">
        <v>10196</v>
      </c>
      <c r="D206" s="35">
        <v>2360</v>
      </c>
      <c r="E206" s="35">
        <v>966.5</v>
      </c>
      <c r="F206" s="35">
        <v>95</v>
      </c>
      <c r="G206" s="324">
        <v>500</v>
      </c>
      <c r="H206" s="35">
        <v>0</v>
      </c>
      <c r="I206" s="35">
        <v>0</v>
      </c>
      <c r="J206" s="35">
        <v>0</v>
      </c>
      <c r="K206" s="35">
        <v>0</v>
      </c>
      <c r="L206" s="35">
        <v>11103</v>
      </c>
      <c r="M206" s="35">
        <v>96</v>
      </c>
      <c r="N206" s="35">
        <v>871.38</v>
      </c>
      <c r="O206" s="324">
        <v>15</v>
      </c>
      <c r="AK206"/>
      <c r="AL206"/>
      <c r="AM206"/>
    </row>
    <row r="207" spans="1:39" x14ac:dyDescent="0.25">
      <c r="A207" s="35">
        <v>168</v>
      </c>
      <c r="B207" s="35" t="s">
        <v>203</v>
      </c>
      <c r="C207" s="36">
        <v>22612</v>
      </c>
      <c r="D207" s="35">
        <v>5150</v>
      </c>
      <c r="E207" s="35">
        <v>1836</v>
      </c>
      <c r="F207" s="35">
        <v>345</v>
      </c>
      <c r="G207" s="324">
        <v>6780</v>
      </c>
      <c r="H207" s="35">
        <v>0</v>
      </c>
      <c r="I207" s="35">
        <v>492</v>
      </c>
      <c r="J207" s="35">
        <v>0</v>
      </c>
      <c r="K207" s="35">
        <v>40.799999999999955</v>
      </c>
      <c r="L207" s="35">
        <v>9877</v>
      </c>
      <c r="M207" s="35">
        <v>85</v>
      </c>
      <c r="N207" s="35">
        <v>6886.18</v>
      </c>
      <c r="O207" s="324">
        <v>7</v>
      </c>
      <c r="AH207" s="36"/>
      <c r="AK207"/>
      <c r="AL207"/>
      <c r="AM207"/>
    </row>
    <row r="208" spans="1:39" x14ac:dyDescent="0.25">
      <c r="A208" s="35">
        <v>1671</v>
      </c>
      <c r="B208" s="35" t="s">
        <v>204</v>
      </c>
      <c r="C208" s="36">
        <v>11242</v>
      </c>
      <c r="D208" s="35">
        <v>2732</v>
      </c>
      <c r="E208" s="35">
        <v>624.5</v>
      </c>
      <c r="F208" s="35">
        <v>105</v>
      </c>
      <c r="G208" s="324">
        <v>630</v>
      </c>
      <c r="H208" s="35">
        <v>0</v>
      </c>
      <c r="I208" s="35">
        <v>0</v>
      </c>
      <c r="J208" s="35">
        <v>0</v>
      </c>
      <c r="K208" s="35">
        <v>0</v>
      </c>
      <c r="L208" s="35">
        <v>3726</v>
      </c>
      <c r="M208" s="35">
        <v>8</v>
      </c>
      <c r="N208" s="35">
        <v>1501.335</v>
      </c>
      <c r="O208" s="324">
        <v>5</v>
      </c>
      <c r="AK208"/>
      <c r="AL208"/>
      <c r="AM208"/>
    </row>
    <row r="209" spans="1:39" x14ac:dyDescent="0.25">
      <c r="A209" s="35">
        <v>263</v>
      </c>
      <c r="B209" s="35" t="s">
        <v>205</v>
      </c>
      <c r="C209" s="36">
        <v>24156</v>
      </c>
      <c r="D209" s="35">
        <v>5685</v>
      </c>
      <c r="E209" s="35">
        <v>1537.1</v>
      </c>
      <c r="F209" s="35">
        <v>315</v>
      </c>
      <c r="G209" s="324">
        <v>1650</v>
      </c>
      <c r="H209" s="35">
        <v>0</v>
      </c>
      <c r="I209" s="35">
        <v>0</v>
      </c>
      <c r="J209" s="35">
        <v>0</v>
      </c>
      <c r="K209" s="35">
        <v>0</v>
      </c>
      <c r="L209" s="35">
        <v>6615</v>
      </c>
      <c r="M209" s="35">
        <v>931</v>
      </c>
      <c r="N209" s="35">
        <v>4477.9790000000003</v>
      </c>
      <c r="O209" s="324">
        <v>14</v>
      </c>
      <c r="AK209"/>
      <c r="AL209"/>
      <c r="AM209"/>
    </row>
    <row r="210" spans="1:39" x14ac:dyDescent="0.25">
      <c r="A210" s="35">
        <v>1641</v>
      </c>
      <c r="B210" s="35" t="s">
        <v>206</v>
      </c>
      <c r="C210" s="36">
        <v>23907</v>
      </c>
      <c r="D210" s="35">
        <v>4451</v>
      </c>
      <c r="E210" s="35">
        <v>1998.8999999999999</v>
      </c>
      <c r="F210" s="35">
        <v>185</v>
      </c>
      <c r="G210" s="324">
        <v>5570</v>
      </c>
      <c r="H210" s="35">
        <v>616.22</v>
      </c>
      <c r="I210" s="35">
        <v>0</v>
      </c>
      <c r="J210" s="35">
        <v>0</v>
      </c>
      <c r="K210" s="35">
        <v>0</v>
      </c>
      <c r="L210" s="35">
        <v>4567</v>
      </c>
      <c r="M210" s="35">
        <v>1244</v>
      </c>
      <c r="N210" s="35">
        <v>4781.2089999999998</v>
      </c>
      <c r="O210" s="324">
        <v>10</v>
      </c>
      <c r="AK210"/>
      <c r="AL210"/>
      <c r="AM210"/>
    </row>
    <row r="211" spans="1:39" x14ac:dyDescent="0.25">
      <c r="A211" s="35">
        <v>556</v>
      </c>
      <c r="B211" s="35" t="s">
        <v>207</v>
      </c>
      <c r="C211" s="36">
        <v>32080</v>
      </c>
      <c r="D211" s="35">
        <v>6964</v>
      </c>
      <c r="E211" s="35">
        <v>2780</v>
      </c>
      <c r="F211" s="35">
        <v>4595</v>
      </c>
      <c r="G211" s="324">
        <v>12980</v>
      </c>
      <c r="H211" s="35">
        <v>116.82</v>
      </c>
      <c r="I211" s="35">
        <v>964.80000000000007</v>
      </c>
      <c r="J211" s="35">
        <v>0</v>
      </c>
      <c r="K211" s="35">
        <v>297.39999999999998</v>
      </c>
      <c r="L211" s="35">
        <v>848</v>
      </c>
      <c r="M211" s="35">
        <v>164</v>
      </c>
      <c r="N211" s="35">
        <v>29025</v>
      </c>
      <c r="O211" s="324">
        <v>1</v>
      </c>
      <c r="AK211"/>
      <c r="AL211"/>
      <c r="AM211"/>
    </row>
    <row r="212" spans="1:39" x14ac:dyDescent="0.25">
      <c r="A212" s="35">
        <v>935</v>
      </c>
      <c r="B212" s="38" t="s">
        <v>208</v>
      </c>
      <c r="C212" s="36">
        <v>122488</v>
      </c>
      <c r="D212" s="35">
        <v>21621</v>
      </c>
      <c r="E212" s="35">
        <v>14217.599999999999</v>
      </c>
      <c r="F212" s="35">
        <v>4790</v>
      </c>
      <c r="G212" s="324">
        <v>191570</v>
      </c>
      <c r="H212" s="39">
        <v>3874.34</v>
      </c>
      <c r="I212" s="35">
        <v>5452</v>
      </c>
      <c r="J212" s="35">
        <v>0</v>
      </c>
      <c r="K212" s="35">
        <v>0</v>
      </c>
      <c r="L212" s="35">
        <v>5636</v>
      </c>
      <c r="M212" s="35">
        <v>377</v>
      </c>
      <c r="N212" s="35">
        <v>140696.72399999999</v>
      </c>
      <c r="O212" s="324">
        <v>2</v>
      </c>
      <c r="AK212"/>
      <c r="AL212"/>
      <c r="AM212"/>
    </row>
    <row r="213" spans="1:39" x14ac:dyDescent="0.25">
      <c r="A213" s="35">
        <v>25</v>
      </c>
      <c r="B213" s="35" t="s">
        <v>209</v>
      </c>
      <c r="C213" s="36">
        <v>10378</v>
      </c>
      <c r="D213" s="35">
        <v>2581</v>
      </c>
      <c r="E213" s="35">
        <v>722.4</v>
      </c>
      <c r="F213" s="35">
        <v>70</v>
      </c>
      <c r="G213" s="324">
        <v>2440</v>
      </c>
      <c r="H213" s="35">
        <v>0</v>
      </c>
      <c r="I213" s="35">
        <v>0</v>
      </c>
      <c r="J213" s="35">
        <v>0</v>
      </c>
      <c r="K213" s="35">
        <v>0</v>
      </c>
      <c r="L213" s="35">
        <v>6446</v>
      </c>
      <c r="M213" s="35">
        <v>43</v>
      </c>
      <c r="N213" s="35">
        <v>1291.3520000000001</v>
      </c>
      <c r="O213" s="324">
        <v>7</v>
      </c>
      <c r="AK213"/>
      <c r="AL213"/>
      <c r="AM213"/>
    </row>
    <row r="214" spans="1:39" x14ac:dyDescent="0.25">
      <c r="A214" s="35">
        <v>420</v>
      </c>
      <c r="B214" s="35" t="s">
        <v>210</v>
      </c>
      <c r="C214" s="36">
        <v>43320</v>
      </c>
      <c r="D214" s="35">
        <v>10462</v>
      </c>
      <c r="E214" s="35">
        <v>3001.6</v>
      </c>
      <c r="F214" s="35">
        <v>900</v>
      </c>
      <c r="G214" s="324">
        <v>7300</v>
      </c>
      <c r="H214" s="35">
        <v>0</v>
      </c>
      <c r="I214" s="35">
        <v>298.40000000000003</v>
      </c>
      <c r="J214" s="35">
        <v>0</v>
      </c>
      <c r="K214" s="35">
        <v>33.099999999999966</v>
      </c>
      <c r="L214" s="35">
        <v>12136</v>
      </c>
      <c r="M214" s="35">
        <v>586</v>
      </c>
      <c r="N214" s="35">
        <v>9468.4439999999995</v>
      </c>
      <c r="O214" s="324">
        <v>23</v>
      </c>
      <c r="AK214"/>
      <c r="AL214"/>
      <c r="AM214"/>
    </row>
    <row r="215" spans="1:39" x14ac:dyDescent="0.25">
      <c r="A215" s="35">
        <v>938</v>
      </c>
      <c r="B215" s="35" t="s">
        <v>211</v>
      </c>
      <c r="C215" s="36">
        <v>19254</v>
      </c>
      <c r="D215" s="35">
        <v>3795</v>
      </c>
      <c r="E215" s="35">
        <v>1379.4</v>
      </c>
      <c r="F215" s="35">
        <v>155</v>
      </c>
      <c r="G215" s="324">
        <v>4880</v>
      </c>
      <c r="H215" s="35">
        <v>0</v>
      </c>
      <c r="I215" s="35">
        <v>963.2</v>
      </c>
      <c r="J215" s="35">
        <v>0</v>
      </c>
      <c r="K215" s="35">
        <v>31.399999999999864</v>
      </c>
      <c r="L215" s="35">
        <v>2702</v>
      </c>
      <c r="M215" s="35">
        <v>67</v>
      </c>
      <c r="N215" s="35">
        <v>5192.1980000000003</v>
      </c>
      <c r="O215" s="324">
        <v>7</v>
      </c>
      <c r="AK215"/>
      <c r="AL215"/>
      <c r="AM215"/>
    </row>
    <row r="216" spans="1:39" x14ac:dyDescent="0.25">
      <c r="A216" s="35">
        <v>1908</v>
      </c>
      <c r="B216" s="35" t="s">
        <v>613</v>
      </c>
      <c r="C216" s="36">
        <v>13673</v>
      </c>
      <c r="D216" s="35">
        <v>3336</v>
      </c>
      <c r="E216" s="35">
        <v>967</v>
      </c>
      <c r="F216" s="35">
        <v>90</v>
      </c>
      <c r="G216" s="324">
        <v>1490</v>
      </c>
      <c r="H216" s="35">
        <v>0</v>
      </c>
      <c r="I216" s="35">
        <v>0</v>
      </c>
      <c r="J216" s="35">
        <v>0</v>
      </c>
      <c r="K216" s="35">
        <v>0</v>
      </c>
      <c r="L216" s="35">
        <v>6884</v>
      </c>
      <c r="M216" s="35">
        <v>119</v>
      </c>
      <c r="N216" s="35">
        <v>1583.31</v>
      </c>
      <c r="O216" s="324">
        <v>9</v>
      </c>
      <c r="AK216"/>
      <c r="AL216"/>
      <c r="AM216"/>
    </row>
    <row r="217" spans="1:39" x14ac:dyDescent="0.25">
      <c r="A217" s="35">
        <v>1987</v>
      </c>
      <c r="B217" s="35" t="s">
        <v>212</v>
      </c>
      <c r="C217" s="36">
        <v>12258</v>
      </c>
      <c r="D217" s="35">
        <v>2674</v>
      </c>
      <c r="E217" s="35">
        <v>1179.8</v>
      </c>
      <c r="F217" s="35">
        <v>115</v>
      </c>
      <c r="G217" s="324">
        <v>1770</v>
      </c>
      <c r="H217" s="35">
        <v>0</v>
      </c>
      <c r="I217" s="35">
        <v>0</v>
      </c>
      <c r="J217" s="35">
        <v>0</v>
      </c>
      <c r="K217" s="35">
        <v>0</v>
      </c>
      <c r="L217" s="35">
        <v>8025</v>
      </c>
      <c r="M217" s="35">
        <v>137</v>
      </c>
      <c r="N217" s="35">
        <v>1887.1859999999999</v>
      </c>
      <c r="O217" s="324">
        <v>6</v>
      </c>
      <c r="AK217"/>
      <c r="AL217"/>
      <c r="AM217"/>
    </row>
    <row r="218" spans="1:39" x14ac:dyDescent="0.25">
      <c r="A218" s="35">
        <v>119</v>
      </c>
      <c r="B218" s="35" t="s">
        <v>213</v>
      </c>
      <c r="C218" s="36">
        <v>32867</v>
      </c>
      <c r="D218" s="35">
        <v>7916</v>
      </c>
      <c r="E218" s="35">
        <v>3031.2</v>
      </c>
      <c r="F218" s="35">
        <v>1035</v>
      </c>
      <c r="G218" s="324">
        <v>38480</v>
      </c>
      <c r="H218" s="35">
        <v>1115.82</v>
      </c>
      <c r="I218" s="35">
        <v>2774.4</v>
      </c>
      <c r="J218" s="35">
        <v>0</v>
      </c>
      <c r="K218" s="35">
        <v>0</v>
      </c>
      <c r="L218" s="35">
        <v>5548</v>
      </c>
      <c r="M218" s="35">
        <v>155</v>
      </c>
      <c r="N218" s="35">
        <v>18188.616000000002</v>
      </c>
      <c r="O218" s="324">
        <v>5</v>
      </c>
      <c r="AK218"/>
      <c r="AL218"/>
      <c r="AM218"/>
    </row>
    <row r="219" spans="1:39" x14ac:dyDescent="0.25">
      <c r="A219" s="35">
        <v>687</v>
      </c>
      <c r="B219" s="35" t="s">
        <v>214</v>
      </c>
      <c r="C219" s="36">
        <v>47642</v>
      </c>
      <c r="D219" s="35">
        <v>10966</v>
      </c>
      <c r="E219" s="35">
        <v>4668.3999999999996</v>
      </c>
      <c r="F219" s="35">
        <v>2030</v>
      </c>
      <c r="G219" s="324">
        <v>67210</v>
      </c>
      <c r="H219" s="35">
        <v>2593.2600000000002</v>
      </c>
      <c r="I219" s="35">
        <v>3720</v>
      </c>
      <c r="J219" s="35">
        <v>0</v>
      </c>
      <c r="K219" s="35">
        <v>0</v>
      </c>
      <c r="L219" s="35">
        <v>4854</v>
      </c>
      <c r="M219" s="35">
        <v>450</v>
      </c>
      <c r="N219" s="35">
        <v>40767.803999999996</v>
      </c>
      <c r="O219" s="324">
        <v>4</v>
      </c>
      <c r="AK219"/>
      <c r="AL219"/>
      <c r="AM219"/>
    </row>
    <row r="220" spans="1:39" x14ac:dyDescent="0.25">
      <c r="A220" s="35">
        <v>1731</v>
      </c>
      <c r="B220" s="35" t="s">
        <v>216</v>
      </c>
      <c r="C220" s="36">
        <v>33366</v>
      </c>
      <c r="D220" s="35">
        <v>7595</v>
      </c>
      <c r="E220" s="35">
        <v>2323.5</v>
      </c>
      <c r="F220" s="35">
        <v>285</v>
      </c>
      <c r="G220" s="324">
        <v>600</v>
      </c>
      <c r="H220" s="35">
        <v>505.15999999999997</v>
      </c>
      <c r="I220" s="35">
        <v>600.80000000000007</v>
      </c>
      <c r="J220" s="35">
        <v>0</v>
      </c>
      <c r="K220" s="35">
        <v>53.599999999999909</v>
      </c>
      <c r="L220" s="35">
        <v>34075</v>
      </c>
      <c r="M220" s="35">
        <v>512</v>
      </c>
      <c r="N220" s="35">
        <v>6281.415</v>
      </c>
      <c r="O220" s="324">
        <v>11</v>
      </c>
      <c r="AI220" s="36"/>
      <c r="AK220"/>
      <c r="AL220"/>
      <c r="AM220"/>
    </row>
    <row r="221" spans="1:39" x14ac:dyDescent="0.25">
      <c r="A221" s="35">
        <v>1842</v>
      </c>
      <c r="B221" s="35" t="s">
        <v>217</v>
      </c>
      <c r="C221" s="36">
        <v>18456</v>
      </c>
      <c r="D221" s="35">
        <v>4730</v>
      </c>
      <c r="E221" s="35">
        <v>697.4</v>
      </c>
      <c r="F221" s="35">
        <v>370</v>
      </c>
      <c r="G221" s="324">
        <v>12930</v>
      </c>
      <c r="H221" s="35">
        <v>0</v>
      </c>
      <c r="I221" s="35">
        <v>0</v>
      </c>
      <c r="J221" s="35">
        <v>0</v>
      </c>
      <c r="K221" s="35">
        <v>0</v>
      </c>
      <c r="L221" s="35">
        <v>4732</v>
      </c>
      <c r="M221" s="35">
        <v>206</v>
      </c>
      <c r="N221" s="35">
        <v>9022.59</v>
      </c>
      <c r="O221" s="324">
        <v>30</v>
      </c>
      <c r="AK221"/>
      <c r="AL221"/>
      <c r="AM221"/>
    </row>
    <row r="222" spans="1:39" x14ac:dyDescent="0.25">
      <c r="A222" s="35">
        <v>815</v>
      </c>
      <c r="B222" s="35" t="s">
        <v>218</v>
      </c>
      <c r="C222" s="36">
        <v>10850</v>
      </c>
      <c r="D222" s="35">
        <v>2460</v>
      </c>
      <c r="E222" s="35">
        <v>765.2</v>
      </c>
      <c r="F222" s="35">
        <v>70</v>
      </c>
      <c r="G222" s="324">
        <v>1230</v>
      </c>
      <c r="H222" s="35">
        <v>0</v>
      </c>
      <c r="I222" s="35">
        <v>340</v>
      </c>
      <c r="J222" s="35">
        <v>0</v>
      </c>
      <c r="K222" s="35">
        <v>0</v>
      </c>
      <c r="L222" s="35">
        <v>5224</v>
      </c>
      <c r="M222" s="35">
        <v>93</v>
      </c>
      <c r="N222" s="35">
        <v>1312.16</v>
      </c>
      <c r="O222" s="324">
        <v>6</v>
      </c>
      <c r="AK222"/>
      <c r="AL222"/>
      <c r="AM222"/>
    </row>
    <row r="223" spans="1:39" x14ac:dyDescent="0.25">
      <c r="A223" s="35">
        <v>265</v>
      </c>
      <c r="B223" s="35" t="s">
        <v>219</v>
      </c>
      <c r="C223" s="36">
        <v>5876</v>
      </c>
      <c r="D223" s="35">
        <v>1299</v>
      </c>
      <c r="E223" s="35">
        <v>539.79999999999995</v>
      </c>
      <c r="F223" s="35">
        <v>75</v>
      </c>
      <c r="G223" s="324">
        <v>860</v>
      </c>
      <c r="H223" s="35">
        <v>0</v>
      </c>
      <c r="I223" s="35">
        <v>0</v>
      </c>
      <c r="J223" s="35">
        <v>0</v>
      </c>
      <c r="K223" s="35">
        <v>0</v>
      </c>
      <c r="L223" s="35">
        <v>868</v>
      </c>
      <c r="M223" s="35">
        <v>160</v>
      </c>
      <c r="N223" s="35">
        <v>1605.434</v>
      </c>
      <c r="O223" s="324">
        <v>1</v>
      </c>
      <c r="AK223"/>
      <c r="AL223"/>
      <c r="AM223"/>
    </row>
    <row r="224" spans="1:39" x14ac:dyDescent="0.25">
      <c r="A224" s="35">
        <v>1709</v>
      </c>
      <c r="B224" s="35" t="s">
        <v>220</v>
      </c>
      <c r="C224" s="36">
        <v>36729</v>
      </c>
      <c r="D224" s="35">
        <v>8262</v>
      </c>
      <c r="E224" s="35">
        <v>2522.8000000000002</v>
      </c>
      <c r="F224" s="35">
        <v>860</v>
      </c>
      <c r="G224" s="324">
        <v>4820</v>
      </c>
      <c r="H224" s="35">
        <v>287.10000000000002</v>
      </c>
      <c r="I224" s="35">
        <v>640</v>
      </c>
      <c r="J224" s="35">
        <v>0</v>
      </c>
      <c r="K224" s="35">
        <v>244.5</v>
      </c>
      <c r="L224" s="35">
        <v>15914</v>
      </c>
      <c r="M224" s="35">
        <v>2488</v>
      </c>
      <c r="N224" s="35">
        <v>11001.984</v>
      </c>
      <c r="O224" s="324">
        <v>19</v>
      </c>
      <c r="AK224"/>
      <c r="AL224"/>
      <c r="AM224"/>
    </row>
    <row r="225" spans="1:39" x14ac:dyDescent="0.25">
      <c r="A225" s="35">
        <v>1927</v>
      </c>
      <c r="B225" s="35" t="s">
        <v>775</v>
      </c>
      <c r="C225" s="36">
        <v>29032</v>
      </c>
      <c r="D225" s="35">
        <v>8554</v>
      </c>
      <c r="E225" s="35">
        <v>1306.2</v>
      </c>
      <c r="F225" s="35">
        <v>265</v>
      </c>
      <c r="G225" s="324">
        <v>1050</v>
      </c>
      <c r="H225" s="35">
        <v>0</v>
      </c>
      <c r="I225" s="35">
        <v>0</v>
      </c>
      <c r="J225" s="35">
        <v>0</v>
      </c>
      <c r="K225" s="35">
        <v>0</v>
      </c>
      <c r="L225" s="35">
        <v>11829</v>
      </c>
      <c r="M225" s="35">
        <v>819</v>
      </c>
      <c r="N225" s="35">
        <v>4680.1120000000001</v>
      </c>
      <c r="O225" s="324">
        <v>20</v>
      </c>
      <c r="AK225"/>
      <c r="AL225"/>
      <c r="AM225"/>
    </row>
    <row r="226" spans="1:39" x14ac:dyDescent="0.25">
      <c r="A226" s="35">
        <v>1955</v>
      </c>
      <c r="B226" s="35" t="s">
        <v>221</v>
      </c>
      <c r="C226" s="36">
        <v>34987</v>
      </c>
      <c r="D226" s="35">
        <v>7629</v>
      </c>
      <c r="E226" s="35">
        <v>2939.6</v>
      </c>
      <c r="F226" s="35">
        <v>560</v>
      </c>
      <c r="G226" s="324">
        <v>16400</v>
      </c>
      <c r="H226" s="35">
        <v>1273.4000000000001</v>
      </c>
      <c r="I226" s="35">
        <v>516</v>
      </c>
      <c r="J226" s="35">
        <v>0</v>
      </c>
      <c r="K226" s="35">
        <v>0</v>
      </c>
      <c r="L226" s="35">
        <v>10569</v>
      </c>
      <c r="M226" s="35">
        <v>95</v>
      </c>
      <c r="N226" s="35">
        <v>10764.432000000001</v>
      </c>
      <c r="O226" s="324">
        <v>10</v>
      </c>
      <c r="AK226"/>
      <c r="AL226"/>
      <c r="AM226"/>
    </row>
    <row r="227" spans="1:39" x14ac:dyDescent="0.25">
      <c r="A227" s="35">
        <v>335</v>
      </c>
      <c r="B227" s="35" t="s">
        <v>222</v>
      </c>
      <c r="C227" s="36">
        <v>13639</v>
      </c>
      <c r="D227" s="35">
        <v>3652</v>
      </c>
      <c r="E227" s="35">
        <v>541</v>
      </c>
      <c r="F227" s="35">
        <v>295</v>
      </c>
      <c r="G227" s="324">
        <v>850</v>
      </c>
      <c r="H227" s="35">
        <v>0</v>
      </c>
      <c r="I227" s="35">
        <v>0</v>
      </c>
      <c r="J227" s="35">
        <v>0</v>
      </c>
      <c r="K227" s="35">
        <v>0</v>
      </c>
      <c r="L227" s="35">
        <v>3760</v>
      </c>
      <c r="M227" s="35">
        <v>60</v>
      </c>
      <c r="N227" s="35">
        <v>3901.82</v>
      </c>
      <c r="O227" s="324">
        <v>4</v>
      </c>
      <c r="AK227"/>
      <c r="AL227"/>
      <c r="AM227"/>
    </row>
    <row r="228" spans="1:39" x14ac:dyDescent="0.25">
      <c r="A228" s="35">
        <v>944</v>
      </c>
      <c r="B228" s="35" t="s">
        <v>223</v>
      </c>
      <c r="C228" s="36">
        <v>7796</v>
      </c>
      <c r="D228" s="35">
        <v>1693</v>
      </c>
      <c r="E228" s="35">
        <v>408.9</v>
      </c>
      <c r="F228" s="35">
        <v>85</v>
      </c>
      <c r="G228" s="324">
        <v>950</v>
      </c>
      <c r="H228" s="35">
        <v>0</v>
      </c>
      <c r="I228" s="35">
        <v>198.4</v>
      </c>
      <c r="J228" s="35">
        <v>0</v>
      </c>
      <c r="K228" s="35">
        <v>189.7</v>
      </c>
      <c r="L228" s="35">
        <v>1738</v>
      </c>
      <c r="M228" s="35">
        <v>143</v>
      </c>
      <c r="N228" s="35">
        <v>1365.779</v>
      </c>
      <c r="O228" s="324">
        <v>4</v>
      </c>
      <c r="AK228"/>
      <c r="AL228"/>
      <c r="AM228"/>
    </row>
    <row r="229" spans="1:39" x14ac:dyDescent="0.25">
      <c r="A229" s="35">
        <v>424</v>
      </c>
      <c r="B229" s="35" t="s">
        <v>224</v>
      </c>
      <c r="C229" s="36">
        <v>6287</v>
      </c>
      <c r="D229" s="35">
        <v>1489</v>
      </c>
      <c r="E229" s="35">
        <v>318.3</v>
      </c>
      <c r="F229" s="35">
        <v>205</v>
      </c>
      <c r="G229" s="324">
        <v>80</v>
      </c>
      <c r="H229" s="35">
        <v>0</v>
      </c>
      <c r="I229" s="35">
        <v>0</v>
      </c>
      <c r="J229" s="35">
        <v>0</v>
      </c>
      <c r="K229" s="35">
        <v>0</v>
      </c>
      <c r="L229" s="35">
        <v>1445</v>
      </c>
      <c r="M229" s="35">
        <v>101</v>
      </c>
      <c r="N229" s="35">
        <v>1157.787</v>
      </c>
      <c r="O229" s="324">
        <v>3</v>
      </c>
      <c r="AK229"/>
      <c r="AL229"/>
      <c r="AM229"/>
    </row>
    <row r="230" spans="1:39" x14ac:dyDescent="0.25">
      <c r="A230" s="35">
        <v>425</v>
      </c>
      <c r="B230" s="35" t="s">
        <v>225</v>
      </c>
      <c r="C230" s="36">
        <v>17205</v>
      </c>
      <c r="D230" s="35">
        <v>4704</v>
      </c>
      <c r="E230" s="35">
        <v>881.69999999999993</v>
      </c>
      <c r="F230" s="35">
        <v>635</v>
      </c>
      <c r="G230" s="324">
        <v>3500</v>
      </c>
      <c r="H230" s="35">
        <v>0</v>
      </c>
      <c r="I230" s="35">
        <v>312.8</v>
      </c>
      <c r="J230" s="35">
        <v>0</v>
      </c>
      <c r="K230" s="35">
        <v>0</v>
      </c>
      <c r="L230" s="35">
        <v>2140</v>
      </c>
      <c r="M230" s="35">
        <v>1145</v>
      </c>
      <c r="N230" s="35">
        <v>8499.0360000000001</v>
      </c>
      <c r="O230" s="324">
        <v>4</v>
      </c>
      <c r="AK230"/>
      <c r="AL230"/>
      <c r="AM230"/>
    </row>
    <row r="231" spans="1:39" x14ac:dyDescent="0.25">
      <c r="A231" s="35">
        <v>1740</v>
      </c>
      <c r="B231" s="35" t="s">
        <v>226</v>
      </c>
      <c r="C231" s="36">
        <v>22555</v>
      </c>
      <c r="D231" s="35">
        <v>6564</v>
      </c>
      <c r="E231" s="35">
        <v>1336.4</v>
      </c>
      <c r="F231" s="35">
        <v>300</v>
      </c>
      <c r="G231" s="324">
        <v>2230</v>
      </c>
      <c r="H231" s="35">
        <v>201.86</v>
      </c>
      <c r="I231" s="35">
        <v>1188.8</v>
      </c>
      <c r="J231" s="35">
        <v>0</v>
      </c>
      <c r="K231" s="35">
        <v>486.09999999999991</v>
      </c>
      <c r="L231" s="35">
        <v>6079</v>
      </c>
      <c r="M231" s="35">
        <v>737</v>
      </c>
      <c r="N231" s="35">
        <v>3093.86</v>
      </c>
      <c r="O231" s="324">
        <v>10</v>
      </c>
      <c r="AK231"/>
      <c r="AL231"/>
      <c r="AM231"/>
    </row>
    <row r="232" spans="1:39" x14ac:dyDescent="0.25">
      <c r="A232" s="35">
        <v>643</v>
      </c>
      <c r="B232" s="35" t="s">
        <v>227</v>
      </c>
      <c r="C232" s="36">
        <v>14075</v>
      </c>
      <c r="D232" s="35">
        <v>3098</v>
      </c>
      <c r="E232" s="35">
        <v>1004.5</v>
      </c>
      <c r="F232" s="35">
        <v>230</v>
      </c>
      <c r="G232" s="324">
        <v>650</v>
      </c>
      <c r="H232" s="35">
        <v>0</v>
      </c>
      <c r="I232" s="35">
        <v>927.2</v>
      </c>
      <c r="J232" s="35">
        <v>0</v>
      </c>
      <c r="K232" s="35">
        <v>0</v>
      </c>
      <c r="L232" s="35">
        <v>2775</v>
      </c>
      <c r="M232" s="35">
        <v>349</v>
      </c>
      <c r="N232" s="35">
        <v>5611.4650000000001</v>
      </c>
      <c r="O232" s="324">
        <v>6</v>
      </c>
      <c r="AK232"/>
      <c r="AL232"/>
      <c r="AM232"/>
    </row>
    <row r="233" spans="1:39" x14ac:dyDescent="0.25">
      <c r="A233" s="35">
        <v>946</v>
      </c>
      <c r="B233" s="35" t="s">
        <v>228</v>
      </c>
      <c r="C233" s="36">
        <v>16751</v>
      </c>
      <c r="D233" s="35">
        <v>3591</v>
      </c>
      <c r="E233" s="35">
        <v>1189.5999999999999</v>
      </c>
      <c r="F233" s="35">
        <v>115</v>
      </c>
      <c r="G233" s="324">
        <v>6360</v>
      </c>
      <c r="H233" s="35">
        <v>0</v>
      </c>
      <c r="I233" s="35">
        <v>0</v>
      </c>
      <c r="J233" s="35">
        <v>0</v>
      </c>
      <c r="K233" s="35">
        <v>0</v>
      </c>
      <c r="L233" s="35">
        <v>9981</v>
      </c>
      <c r="M233" s="35">
        <v>198</v>
      </c>
      <c r="N233" s="35">
        <v>4004.32</v>
      </c>
      <c r="O233" s="324">
        <v>7</v>
      </c>
      <c r="AK233"/>
      <c r="AL233"/>
      <c r="AM233"/>
    </row>
    <row r="234" spans="1:39" x14ac:dyDescent="0.25">
      <c r="A234" s="35">
        <v>304</v>
      </c>
      <c r="B234" s="35" t="s">
        <v>229</v>
      </c>
      <c r="C234" s="36">
        <v>12020</v>
      </c>
      <c r="D234" s="35">
        <v>3185</v>
      </c>
      <c r="E234" s="35">
        <v>588.9</v>
      </c>
      <c r="F234" s="35">
        <v>175</v>
      </c>
      <c r="G234" s="324">
        <v>330</v>
      </c>
      <c r="H234" s="35">
        <v>0</v>
      </c>
      <c r="I234" s="35">
        <v>0</v>
      </c>
      <c r="J234" s="35">
        <v>0</v>
      </c>
      <c r="K234" s="35">
        <v>0</v>
      </c>
      <c r="L234" s="35">
        <v>6604</v>
      </c>
      <c r="M234" s="35">
        <v>687</v>
      </c>
      <c r="N234" s="35">
        <v>852.69100000000003</v>
      </c>
      <c r="O234" s="324">
        <v>10</v>
      </c>
      <c r="AK234"/>
      <c r="AL234"/>
      <c r="AM234"/>
    </row>
    <row r="235" spans="1:39" x14ac:dyDescent="0.25">
      <c r="A235" s="35">
        <v>356</v>
      </c>
      <c r="B235" s="35" t="s">
        <v>230</v>
      </c>
      <c r="C235" s="36">
        <v>61038</v>
      </c>
      <c r="D235" s="35">
        <v>13177</v>
      </c>
      <c r="E235" s="35">
        <v>4548.1000000000004</v>
      </c>
      <c r="F235" s="35">
        <v>5815</v>
      </c>
      <c r="G235" s="324">
        <v>49440</v>
      </c>
      <c r="H235" s="35">
        <v>417.78</v>
      </c>
      <c r="I235" s="35">
        <v>4335.2</v>
      </c>
      <c r="J235" s="35">
        <v>0</v>
      </c>
      <c r="K235" s="35">
        <v>0</v>
      </c>
      <c r="L235" s="35">
        <v>2361</v>
      </c>
      <c r="M235" s="35">
        <v>204</v>
      </c>
      <c r="N235" s="35">
        <v>49658.962</v>
      </c>
      <c r="O235" s="324">
        <v>1</v>
      </c>
      <c r="AK235"/>
      <c r="AL235"/>
      <c r="AM235"/>
    </row>
    <row r="236" spans="1:39" x14ac:dyDescent="0.25">
      <c r="A236" s="35">
        <v>569</v>
      </c>
      <c r="B236" s="35" t="s">
        <v>231</v>
      </c>
      <c r="C236" s="36">
        <v>27104</v>
      </c>
      <c r="D236" s="35">
        <v>6319</v>
      </c>
      <c r="E236" s="35">
        <v>1645.7</v>
      </c>
      <c r="F236" s="35">
        <v>505</v>
      </c>
      <c r="G236" s="324">
        <v>1500</v>
      </c>
      <c r="H236" s="35">
        <v>0</v>
      </c>
      <c r="I236" s="35">
        <v>335.20000000000005</v>
      </c>
      <c r="J236" s="35">
        <v>0</v>
      </c>
      <c r="K236" s="35">
        <v>152.79999999999995</v>
      </c>
      <c r="L236" s="35">
        <v>7816</v>
      </c>
      <c r="M236" s="35">
        <v>1300</v>
      </c>
      <c r="N236" s="35">
        <v>5032.7479999999996</v>
      </c>
      <c r="O236" s="324">
        <v>15</v>
      </c>
      <c r="AK236"/>
      <c r="AL236"/>
      <c r="AM236"/>
    </row>
    <row r="237" spans="1:39" x14ac:dyDescent="0.25">
      <c r="A237" s="35">
        <v>267</v>
      </c>
      <c r="B237" s="35" t="s">
        <v>233</v>
      </c>
      <c r="C237" s="36">
        <v>40638</v>
      </c>
      <c r="D237" s="35">
        <v>10539</v>
      </c>
      <c r="E237" s="35">
        <v>2338.8000000000002</v>
      </c>
      <c r="F237" s="35">
        <v>1565</v>
      </c>
      <c r="G237" s="324">
        <v>15660</v>
      </c>
      <c r="H237" s="35">
        <v>689.04</v>
      </c>
      <c r="I237" s="35">
        <v>1857.6000000000001</v>
      </c>
      <c r="J237" s="35">
        <v>0</v>
      </c>
      <c r="K237" s="35">
        <v>0</v>
      </c>
      <c r="L237" s="35">
        <v>6934</v>
      </c>
      <c r="M237" s="35">
        <v>266</v>
      </c>
      <c r="N237" s="35">
        <v>16395.588</v>
      </c>
      <c r="O237" s="324">
        <v>9</v>
      </c>
      <c r="AK237"/>
      <c r="AL237"/>
      <c r="AM237"/>
    </row>
    <row r="238" spans="1:39" x14ac:dyDescent="0.25">
      <c r="A238" s="35">
        <v>268</v>
      </c>
      <c r="B238" s="35" t="s">
        <v>234</v>
      </c>
      <c r="C238" s="36">
        <v>168292</v>
      </c>
      <c r="D238" s="35">
        <v>34689</v>
      </c>
      <c r="E238" s="35">
        <v>20763.099999999999</v>
      </c>
      <c r="F238" s="35">
        <v>13115</v>
      </c>
      <c r="G238" s="324">
        <v>342030</v>
      </c>
      <c r="H238" s="35">
        <v>5595.2800000000007</v>
      </c>
      <c r="I238" s="35">
        <v>11539.2</v>
      </c>
      <c r="J238" s="35">
        <v>0</v>
      </c>
      <c r="K238" s="35">
        <v>115.19999999999891</v>
      </c>
      <c r="L238" s="35">
        <v>5359</v>
      </c>
      <c r="M238" s="35">
        <v>401</v>
      </c>
      <c r="N238" s="35">
        <v>181146.56</v>
      </c>
      <c r="O238" s="324">
        <v>3</v>
      </c>
      <c r="AK238"/>
      <c r="AL238"/>
      <c r="AM238"/>
    </row>
    <row r="239" spans="1:39" x14ac:dyDescent="0.25">
      <c r="A239" s="35">
        <v>1695</v>
      </c>
      <c r="B239" s="35" t="s">
        <v>235</v>
      </c>
      <c r="C239" s="36">
        <v>7530</v>
      </c>
      <c r="D239" s="35">
        <v>1481</v>
      </c>
      <c r="E239" s="35">
        <v>571.6</v>
      </c>
      <c r="F239" s="35">
        <v>80</v>
      </c>
      <c r="G239" s="324">
        <v>470</v>
      </c>
      <c r="H239" s="35">
        <v>55.36</v>
      </c>
      <c r="I239" s="35">
        <v>0</v>
      </c>
      <c r="J239" s="35">
        <v>0</v>
      </c>
      <c r="K239" s="35">
        <v>0</v>
      </c>
      <c r="L239" s="35">
        <v>8583</v>
      </c>
      <c r="M239" s="35">
        <v>725</v>
      </c>
      <c r="N239" s="35">
        <v>1176.588</v>
      </c>
      <c r="O239" s="324">
        <v>13</v>
      </c>
      <c r="AK239"/>
      <c r="AL239"/>
      <c r="AM239"/>
    </row>
    <row r="240" spans="1:39" x14ac:dyDescent="0.25">
      <c r="A240" s="35">
        <v>1699</v>
      </c>
      <c r="B240" s="35" t="s">
        <v>236</v>
      </c>
      <c r="C240" s="36">
        <v>31087</v>
      </c>
      <c r="D240" s="35">
        <v>6807</v>
      </c>
      <c r="E240" s="35">
        <v>2284.8000000000002</v>
      </c>
      <c r="F240" s="35">
        <v>350</v>
      </c>
      <c r="G240" s="324">
        <v>15320</v>
      </c>
      <c r="H240" s="35">
        <v>469.26</v>
      </c>
      <c r="I240" s="35">
        <v>422.40000000000003</v>
      </c>
      <c r="J240" s="35">
        <v>0</v>
      </c>
      <c r="K240" s="35">
        <v>29.699999999999932</v>
      </c>
      <c r="L240" s="35">
        <v>20050</v>
      </c>
      <c r="M240" s="35">
        <v>483</v>
      </c>
      <c r="N240" s="35">
        <v>10033.808000000001</v>
      </c>
      <c r="O240" s="324">
        <v>15</v>
      </c>
      <c r="AK240"/>
      <c r="AL240"/>
      <c r="AM240"/>
    </row>
    <row r="241" spans="1:39" x14ac:dyDescent="0.25">
      <c r="A241" s="35">
        <v>171</v>
      </c>
      <c r="B241" s="35" t="s">
        <v>237</v>
      </c>
      <c r="C241" s="36">
        <v>46356</v>
      </c>
      <c r="D241" s="35">
        <v>12259</v>
      </c>
      <c r="E241" s="35">
        <v>3680.5</v>
      </c>
      <c r="F241" s="35">
        <v>1620</v>
      </c>
      <c r="G241" s="324">
        <v>35480</v>
      </c>
      <c r="H241" s="35">
        <v>1904.24</v>
      </c>
      <c r="I241" s="35">
        <v>2652.8</v>
      </c>
      <c r="J241" s="35">
        <v>0</v>
      </c>
      <c r="K241" s="35">
        <v>0</v>
      </c>
      <c r="L241" s="35">
        <v>46009</v>
      </c>
      <c r="M241" s="35">
        <v>2863</v>
      </c>
      <c r="N241" s="35">
        <v>13431.99</v>
      </c>
      <c r="O241" s="324">
        <v>15</v>
      </c>
      <c r="AK241"/>
      <c r="AL241"/>
      <c r="AM241"/>
    </row>
    <row r="242" spans="1:39" x14ac:dyDescent="0.25">
      <c r="A242" s="35">
        <v>575</v>
      </c>
      <c r="B242" s="35" t="s">
        <v>238</v>
      </c>
      <c r="C242" s="36">
        <v>25691</v>
      </c>
      <c r="D242" s="35">
        <v>5312</v>
      </c>
      <c r="E242" s="35">
        <v>1806.5</v>
      </c>
      <c r="F242" s="35">
        <v>555</v>
      </c>
      <c r="G242" s="324">
        <v>7750</v>
      </c>
      <c r="H242" s="35">
        <v>723.14</v>
      </c>
      <c r="I242" s="35">
        <v>866.40000000000009</v>
      </c>
      <c r="J242" s="35">
        <v>0</v>
      </c>
      <c r="K242" s="35">
        <v>16</v>
      </c>
      <c r="L242" s="35">
        <v>3548</v>
      </c>
      <c r="M242" s="35">
        <v>17</v>
      </c>
      <c r="N242" s="35">
        <v>19102.634999999998</v>
      </c>
      <c r="O242" s="324">
        <v>3</v>
      </c>
      <c r="AK242"/>
      <c r="AL242"/>
      <c r="AM242"/>
    </row>
    <row r="243" spans="1:39" x14ac:dyDescent="0.25">
      <c r="A243" s="35">
        <v>576</v>
      </c>
      <c r="B243" s="35" t="s">
        <v>239</v>
      </c>
      <c r="C243" s="36">
        <v>15956</v>
      </c>
      <c r="D243" s="35">
        <v>3640</v>
      </c>
      <c r="E243" s="35">
        <v>1077.8</v>
      </c>
      <c r="F243" s="35">
        <v>230</v>
      </c>
      <c r="G243" s="324">
        <v>1690</v>
      </c>
      <c r="H243" s="35">
        <v>0</v>
      </c>
      <c r="I243" s="35">
        <v>1107.2</v>
      </c>
      <c r="J243" s="35">
        <v>0</v>
      </c>
      <c r="K243" s="35">
        <v>386.29999999999995</v>
      </c>
      <c r="L243" s="35">
        <v>2260</v>
      </c>
      <c r="M243" s="35">
        <v>82</v>
      </c>
      <c r="N243" s="35">
        <v>7431.7359999999999</v>
      </c>
      <c r="O243" s="324">
        <v>6</v>
      </c>
      <c r="AK243"/>
      <c r="AL243"/>
      <c r="AM243"/>
    </row>
    <row r="244" spans="1:39" x14ac:dyDescent="0.25">
      <c r="A244" s="35">
        <v>820</v>
      </c>
      <c r="B244" s="35" t="s">
        <v>240</v>
      </c>
      <c r="C244" s="36">
        <v>22620</v>
      </c>
      <c r="D244" s="35">
        <v>4898</v>
      </c>
      <c r="E244" s="35">
        <v>992.59999999999991</v>
      </c>
      <c r="F244" s="35">
        <v>245</v>
      </c>
      <c r="G244" s="324">
        <v>7930</v>
      </c>
      <c r="H244" s="35">
        <v>0</v>
      </c>
      <c r="I244" s="35">
        <v>552.80000000000007</v>
      </c>
      <c r="J244" s="35">
        <v>0</v>
      </c>
      <c r="K244" s="35">
        <v>29.899999999999977</v>
      </c>
      <c r="L244" s="35">
        <v>3370</v>
      </c>
      <c r="M244" s="35">
        <v>24</v>
      </c>
      <c r="N244" s="35">
        <v>10692.874</v>
      </c>
      <c r="O244" s="324">
        <v>3</v>
      </c>
      <c r="AK244"/>
      <c r="AL244"/>
      <c r="AM244"/>
    </row>
    <row r="245" spans="1:39" x14ac:dyDescent="0.25">
      <c r="A245" s="35">
        <v>302</v>
      </c>
      <c r="B245" s="35" t="s">
        <v>241</v>
      </c>
      <c r="C245" s="36">
        <v>26680</v>
      </c>
      <c r="D245" s="35">
        <v>6918</v>
      </c>
      <c r="E245" s="35">
        <v>1588.3999999999999</v>
      </c>
      <c r="F245" s="35">
        <v>250</v>
      </c>
      <c r="G245" s="324">
        <v>16310</v>
      </c>
      <c r="H245" s="35">
        <v>2282.96</v>
      </c>
      <c r="I245" s="35">
        <v>254.4</v>
      </c>
      <c r="J245" s="35">
        <v>0</v>
      </c>
      <c r="K245" s="35">
        <v>0</v>
      </c>
      <c r="L245" s="35">
        <v>12879</v>
      </c>
      <c r="M245" s="35">
        <v>74</v>
      </c>
      <c r="N245" s="35">
        <v>8857.2960000000003</v>
      </c>
      <c r="O245" s="324">
        <v>8</v>
      </c>
      <c r="AK245"/>
      <c r="AL245"/>
      <c r="AM245"/>
    </row>
    <row r="246" spans="1:39" x14ac:dyDescent="0.25">
      <c r="A246" s="35">
        <v>951</v>
      </c>
      <c r="B246" s="35" t="s">
        <v>242</v>
      </c>
      <c r="C246" s="36">
        <v>15583</v>
      </c>
      <c r="D246" s="35">
        <v>2941</v>
      </c>
      <c r="E246" s="35">
        <v>1353.6</v>
      </c>
      <c r="F246" s="35">
        <v>175</v>
      </c>
      <c r="G246" s="324">
        <v>1920</v>
      </c>
      <c r="H246" s="35">
        <v>0</v>
      </c>
      <c r="I246" s="35">
        <v>0</v>
      </c>
      <c r="J246" s="35">
        <v>0</v>
      </c>
      <c r="K246" s="35">
        <v>0</v>
      </c>
      <c r="L246" s="35">
        <v>3310</v>
      </c>
      <c r="M246" s="35">
        <v>3</v>
      </c>
      <c r="N246" s="35">
        <v>3567.672</v>
      </c>
      <c r="O246" s="324">
        <v>5</v>
      </c>
      <c r="AK246"/>
      <c r="AL246"/>
      <c r="AM246"/>
    </row>
    <row r="247" spans="1:39" x14ac:dyDescent="0.25">
      <c r="A247" s="35">
        <v>579</v>
      </c>
      <c r="B247" s="35" t="s">
        <v>243</v>
      </c>
      <c r="C247" s="36">
        <v>22910</v>
      </c>
      <c r="D247" s="35">
        <v>5646</v>
      </c>
      <c r="E247" s="35">
        <v>1013.7</v>
      </c>
      <c r="F247" s="35">
        <v>635</v>
      </c>
      <c r="G247" s="324">
        <v>5050</v>
      </c>
      <c r="H247" s="35">
        <v>1515.48</v>
      </c>
      <c r="I247" s="35">
        <v>1635.2</v>
      </c>
      <c r="J247" s="35">
        <v>0</v>
      </c>
      <c r="K247" s="35">
        <v>0</v>
      </c>
      <c r="L247" s="35">
        <v>729</v>
      </c>
      <c r="M247" s="35">
        <v>67</v>
      </c>
      <c r="N247" s="35">
        <v>19077.566999999999</v>
      </c>
      <c r="O247" s="324">
        <v>2</v>
      </c>
      <c r="AK247"/>
      <c r="AL247"/>
      <c r="AM247"/>
    </row>
    <row r="248" spans="1:39" x14ac:dyDescent="0.25">
      <c r="A248" s="35">
        <v>823</v>
      </c>
      <c r="B248" s="35" t="s">
        <v>244</v>
      </c>
      <c r="C248" s="36">
        <v>17980</v>
      </c>
      <c r="D248" s="35">
        <v>4164</v>
      </c>
      <c r="E248" s="35">
        <v>737.09999999999991</v>
      </c>
      <c r="F248" s="35">
        <v>125</v>
      </c>
      <c r="G248" s="324">
        <v>3100</v>
      </c>
      <c r="H248" s="35">
        <v>0</v>
      </c>
      <c r="I248" s="35">
        <v>918.40000000000009</v>
      </c>
      <c r="J248" s="35">
        <v>0</v>
      </c>
      <c r="K248" s="35">
        <v>150.29999999999995</v>
      </c>
      <c r="L248" s="35">
        <v>10173</v>
      </c>
      <c r="M248" s="35">
        <v>111</v>
      </c>
      <c r="N248" s="35">
        <v>6166.4129999999996</v>
      </c>
      <c r="O248" s="324">
        <v>7</v>
      </c>
      <c r="AK248"/>
      <c r="AL248"/>
      <c r="AM248"/>
    </row>
    <row r="249" spans="1:39" x14ac:dyDescent="0.25">
      <c r="A249" s="35">
        <v>824</v>
      </c>
      <c r="B249" s="35" t="s">
        <v>245</v>
      </c>
      <c r="C249" s="36">
        <v>25802</v>
      </c>
      <c r="D249" s="35">
        <v>5777</v>
      </c>
      <c r="E249" s="35">
        <v>1736.1</v>
      </c>
      <c r="F249" s="35">
        <v>510</v>
      </c>
      <c r="G249" s="324">
        <v>9900</v>
      </c>
      <c r="H249" s="35">
        <v>642.74</v>
      </c>
      <c r="I249" s="35">
        <v>1373.6000000000001</v>
      </c>
      <c r="J249" s="35">
        <v>0</v>
      </c>
      <c r="K249" s="35">
        <v>235.29999999999995</v>
      </c>
      <c r="L249" s="35">
        <v>6385</v>
      </c>
      <c r="M249" s="35">
        <v>127</v>
      </c>
      <c r="N249" s="35">
        <v>11504.383</v>
      </c>
      <c r="O249" s="324">
        <v>3</v>
      </c>
      <c r="AK249"/>
      <c r="AL249"/>
      <c r="AM249"/>
    </row>
    <row r="250" spans="1:39" x14ac:dyDescent="0.25">
      <c r="A250" s="35">
        <v>1895</v>
      </c>
      <c r="B250" s="35" t="s">
        <v>560</v>
      </c>
      <c r="C250" s="36">
        <v>38560</v>
      </c>
      <c r="D250" s="35">
        <v>7918</v>
      </c>
      <c r="E250" s="35">
        <v>5062.3999999999996</v>
      </c>
      <c r="F250" s="35">
        <v>515</v>
      </c>
      <c r="G250" s="324">
        <v>29770</v>
      </c>
      <c r="H250" s="35">
        <v>904.86000000000013</v>
      </c>
      <c r="I250" s="35">
        <v>1805.6000000000001</v>
      </c>
      <c r="J250" s="35">
        <v>0</v>
      </c>
      <c r="K250" s="35">
        <v>0</v>
      </c>
      <c r="L250" s="35">
        <v>22680</v>
      </c>
      <c r="M250" s="35">
        <v>1370</v>
      </c>
      <c r="N250" s="35">
        <v>15718.624</v>
      </c>
      <c r="O250" s="324">
        <v>22</v>
      </c>
      <c r="AK250"/>
      <c r="AL250"/>
      <c r="AM250"/>
    </row>
    <row r="251" spans="1:39" x14ac:dyDescent="0.25">
      <c r="A251" s="35">
        <v>269</v>
      </c>
      <c r="B251" s="35" t="s">
        <v>246</v>
      </c>
      <c r="C251" s="36">
        <v>22835</v>
      </c>
      <c r="D251" s="35">
        <v>5804</v>
      </c>
      <c r="E251" s="35">
        <v>1215.3</v>
      </c>
      <c r="F251" s="35">
        <v>125</v>
      </c>
      <c r="G251" s="324">
        <v>8130</v>
      </c>
      <c r="H251" s="35">
        <v>0</v>
      </c>
      <c r="I251" s="35">
        <v>284</v>
      </c>
      <c r="J251" s="35">
        <v>0</v>
      </c>
      <c r="K251" s="35">
        <v>0</v>
      </c>
      <c r="L251" s="35">
        <v>9769</v>
      </c>
      <c r="M251" s="35">
        <v>115</v>
      </c>
      <c r="N251" s="35">
        <v>6163.73</v>
      </c>
      <c r="O251" s="324">
        <v>10</v>
      </c>
      <c r="AK251"/>
      <c r="AL251"/>
      <c r="AM251"/>
    </row>
    <row r="252" spans="1:39" x14ac:dyDescent="0.25">
      <c r="A252" s="35">
        <v>173</v>
      </c>
      <c r="B252" s="35" t="s">
        <v>247</v>
      </c>
      <c r="C252" s="36">
        <v>32137</v>
      </c>
      <c r="D252" s="35">
        <v>7609</v>
      </c>
      <c r="E252" s="35">
        <v>2924.8999999999996</v>
      </c>
      <c r="F252" s="35">
        <v>1565</v>
      </c>
      <c r="G252" s="324">
        <v>30670</v>
      </c>
      <c r="H252" s="35">
        <v>762.68000000000006</v>
      </c>
      <c r="I252" s="35">
        <v>3160</v>
      </c>
      <c r="J252" s="35">
        <v>0</v>
      </c>
      <c r="K252" s="35">
        <v>0</v>
      </c>
      <c r="L252" s="35">
        <v>2155</v>
      </c>
      <c r="M252" s="35">
        <v>40</v>
      </c>
      <c r="N252" s="35">
        <v>19488.657999999999</v>
      </c>
      <c r="O252" s="324">
        <v>3</v>
      </c>
      <c r="AK252"/>
      <c r="AL252"/>
      <c r="AM252"/>
    </row>
    <row r="253" spans="1:39" x14ac:dyDescent="0.25">
      <c r="A253" s="35">
        <v>1773</v>
      </c>
      <c r="B253" s="35" t="s">
        <v>248</v>
      </c>
      <c r="C253" s="36">
        <v>17770</v>
      </c>
      <c r="D253" s="35">
        <v>4253</v>
      </c>
      <c r="E253" s="35">
        <v>1224.1999999999998</v>
      </c>
      <c r="F253" s="35">
        <v>320</v>
      </c>
      <c r="G253" s="324">
        <v>3880</v>
      </c>
      <c r="H253" s="35">
        <v>0</v>
      </c>
      <c r="I253" s="35">
        <v>402.40000000000003</v>
      </c>
      <c r="J253" s="35">
        <v>0</v>
      </c>
      <c r="K253" s="35">
        <v>255.49999999999997</v>
      </c>
      <c r="L253" s="35">
        <v>11397</v>
      </c>
      <c r="M253" s="35">
        <v>440</v>
      </c>
      <c r="N253" s="35">
        <v>3057.78</v>
      </c>
      <c r="O253" s="324">
        <v>8</v>
      </c>
      <c r="AI253" s="36"/>
      <c r="AK253"/>
      <c r="AL253"/>
      <c r="AM253"/>
    </row>
    <row r="254" spans="1:39" x14ac:dyDescent="0.25">
      <c r="A254" s="35">
        <v>175</v>
      </c>
      <c r="B254" s="35" t="s">
        <v>249</v>
      </c>
      <c r="C254" s="36">
        <v>17361</v>
      </c>
      <c r="D254" s="35">
        <v>4058</v>
      </c>
      <c r="E254" s="35">
        <v>1158.6999999999998</v>
      </c>
      <c r="F254" s="35">
        <v>105</v>
      </c>
      <c r="G254" s="324">
        <v>11520</v>
      </c>
      <c r="H254" s="35">
        <v>1067.8400000000001</v>
      </c>
      <c r="I254" s="35">
        <v>811.2</v>
      </c>
      <c r="J254" s="35">
        <v>0</v>
      </c>
      <c r="K254" s="35">
        <v>224.19999999999993</v>
      </c>
      <c r="L254" s="35">
        <v>17994</v>
      </c>
      <c r="M254" s="35">
        <v>207</v>
      </c>
      <c r="N254" s="35">
        <v>3545.3809999999999</v>
      </c>
      <c r="O254" s="324">
        <v>16</v>
      </c>
      <c r="AK254"/>
      <c r="AL254"/>
      <c r="AM254"/>
    </row>
    <row r="255" spans="1:39" x14ac:dyDescent="0.25">
      <c r="A255" s="35">
        <v>881</v>
      </c>
      <c r="B255" s="35" t="s">
        <v>250</v>
      </c>
      <c r="C255" s="36">
        <v>7881</v>
      </c>
      <c r="D255" s="35">
        <v>1539</v>
      </c>
      <c r="E255" s="35">
        <v>735.09999999999991</v>
      </c>
      <c r="F255" s="35">
        <v>110</v>
      </c>
      <c r="G255" s="324">
        <v>550</v>
      </c>
      <c r="H255" s="35">
        <v>0</v>
      </c>
      <c r="I255" s="35">
        <v>0</v>
      </c>
      <c r="J255" s="35">
        <v>0</v>
      </c>
      <c r="K255" s="35">
        <v>0</v>
      </c>
      <c r="L255" s="35">
        <v>2116</v>
      </c>
      <c r="M255" s="35">
        <v>8</v>
      </c>
      <c r="N255" s="35">
        <v>1638.4010000000001</v>
      </c>
      <c r="O255" s="324">
        <v>4</v>
      </c>
      <c r="AK255"/>
      <c r="AL255"/>
      <c r="AM255"/>
    </row>
    <row r="256" spans="1:39" x14ac:dyDescent="0.25">
      <c r="A256" s="35">
        <v>1586</v>
      </c>
      <c r="B256" s="35" t="s">
        <v>251</v>
      </c>
      <c r="C256" s="36">
        <v>29700</v>
      </c>
      <c r="D256" s="35">
        <v>7148</v>
      </c>
      <c r="E256" s="35">
        <v>2360.1999999999998</v>
      </c>
      <c r="F256" s="35">
        <v>500</v>
      </c>
      <c r="G256" s="324">
        <v>18600</v>
      </c>
      <c r="H256" s="35">
        <v>739.2</v>
      </c>
      <c r="I256" s="35">
        <v>1526.4</v>
      </c>
      <c r="J256" s="35">
        <v>0</v>
      </c>
      <c r="K256" s="35">
        <v>0</v>
      </c>
      <c r="L256" s="35">
        <v>10963</v>
      </c>
      <c r="M256" s="35">
        <v>49</v>
      </c>
      <c r="N256" s="35">
        <v>9391.2659999999996</v>
      </c>
      <c r="O256" s="324">
        <v>7</v>
      </c>
      <c r="AH256" s="36"/>
      <c r="AK256"/>
      <c r="AL256"/>
      <c r="AM256"/>
    </row>
    <row r="257" spans="1:44" x14ac:dyDescent="0.25">
      <c r="A257" s="35">
        <v>826</v>
      </c>
      <c r="B257" s="35" t="s">
        <v>252</v>
      </c>
      <c r="C257" s="36">
        <v>53717</v>
      </c>
      <c r="D257" s="35">
        <v>11870</v>
      </c>
      <c r="E257" s="35">
        <v>4231.7999999999993</v>
      </c>
      <c r="F257" s="35">
        <v>3800</v>
      </c>
      <c r="G257" s="324">
        <v>45430</v>
      </c>
      <c r="H257" s="35">
        <v>1249.32</v>
      </c>
      <c r="I257" s="35">
        <v>1960</v>
      </c>
      <c r="J257" s="35">
        <v>0</v>
      </c>
      <c r="K257" s="35">
        <v>0</v>
      </c>
      <c r="L257" s="35">
        <v>7146</v>
      </c>
      <c r="M257" s="35">
        <v>163</v>
      </c>
      <c r="N257" s="35">
        <v>34487.75</v>
      </c>
      <c r="O257" s="324">
        <v>7</v>
      </c>
      <c r="AJ257" s="36"/>
      <c r="AK257"/>
      <c r="AL257"/>
      <c r="AM257"/>
    </row>
    <row r="258" spans="1:44" x14ac:dyDescent="0.25">
      <c r="A258" s="35">
        <v>85</v>
      </c>
      <c r="B258" s="35" t="s">
        <v>254</v>
      </c>
      <c r="C258" s="36">
        <v>25672</v>
      </c>
      <c r="D258" s="35">
        <v>5702</v>
      </c>
      <c r="E258" s="35">
        <v>2510.6999999999998</v>
      </c>
      <c r="F258" s="35">
        <v>165</v>
      </c>
      <c r="G258" s="324">
        <v>10720</v>
      </c>
      <c r="H258" s="35">
        <v>294.34000000000003</v>
      </c>
      <c r="I258" s="35">
        <v>1353.6000000000001</v>
      </c>
      <c r="J258" s="35">
        <v>0</v>
      </c>
      <c r="K258" s="35">
        <v>409.39999999999986</v>
      </c>
      <c r="L258" s="35">
        <v>22397</v>
      </c>
      <c r="M258" s="35">
        <v>214</v>
      </c>
      <c r="N258" s="35">
        <v>5284.6409999999996</v>
      </c>
      <c r="O258" s="324">
        <v>16</v>
      </c>
      <c r="AK258"/>
      <c r="AL258"/>
      <c r="AM258"/>
    </row>
    <row r="259" spans="1:44" x14ac:dyDescent="0.25">
      <c r="A259" s="35">
        <v>431</v>
      </c>
      <c r="B259" s="35" t="s">
        <v>255</v>
      </c>
      <c r="C259" s="36">
        <v>9139</v>
      </c>
      <c r="D259" s="35">
        <v>2116</v>
      </c>
      <c r="E259" s="35">
        <v>502.59999999999997</v>
      </c>
      <c r="F259" s="35">
        <v>270</v>
      </c>
      <c r="G259" s="324">
        <v>260</v>
      </c>
      <c r="H259" s="35">
        <v>0</v>
      </c>
      <c r="I259" s="35">
        <v>0</v>
      </c>
      <c r="J259" s="35">
        <v>0</v>
      </c>
      <c r="K259" s="35">
        <v>0</v>
      </c>
      <c r="L259" s="35">
        <v>1153</v>
      </c>
      <c r="M259" s="35">
        <v>455</v>
      </c>
      <c r="N259" s="35">
        <v>3721.1640000000002</v>
      </c>
      <c r="O259" s="324">
        <v>3</v>
      </c>
      <c r="AK259"/>
      <c r="AL259"/>
      <c r="AM259"/>
    </row>
    <row r="260" spans="1:44" x14ac:dyDescent="0.25">
      <c r="A260" s="35">
        <v>432</v>
      </c>
      <c r="B260" s="35" t="s">
        <v>256</v>
      </c>
      <c r="C260" s="36">
        <v>11368</v>
      </c>
      <c r="D260" s="35">
        <v>2801</v>
      </c>
      <c r="E260" s="35">
        <v>799.7</v>
      </c>
      <c r="F260" s="35">
        <v>115</v>
      </c>
      <c r="G260" s="324">
        <v>1930</v>
      </c>
      <c r="H260" s="35">
        <v>0</v>
      </c>
      <c r="I260" s="35">
        <v>0</v>
      </c>
      <c r="J260" s="35">
        <v>0</v>
      </c>
      <c r="K260" s="35">
        <v>0</v>
      </c>
      <c r="L260" s="35">
        <v>4152</v>
      </c>
      <c r="M260" s="35">
        <v>42</v>
      </c>
      <c r="N260" s="35">
        <v>2281.4250000000002</v>
      </c>
      <c r="O260" s="324">
        <v>7</v>
      </c>
      <c r="AK260"/>
      <c r="AL260"/>
      <c r="AM260"/>
    </row>
    <row r="261" spans="1:44" x14ac:dyDescent="0.25">
      <c r="A261" s="35">
        <v>86</v>
      </c>
      <c r="B261" s="35" t="s">
        <v>257</v>
      </c>
      <c r="C261" s="36">
        <v>29863</v>
      </c>
      <c r="D261" s="35">
        <v>7346</v>
      </c>
      <c r="E261" s="35">
        <v>2467.5</v>
      </c>
      <c r="F261" s="35">
        <v>225</v>
      </c>
      <c r="G261" s="324">
        <v>8780</v>
      </c>
      <c r="H261" s="35">
        <v>799.26</v>
      </c>
      <c r="I261" s="35">
        <v>589.6</v>
      </c>
      <c r="J261" s="35">
        <v>0</v>
      </c>
      <c r="K261" s="35">
        <v>0</v>
      </c>
      <c r="L261" s="35">
        <v>22453</v>
      </c>
      <c r="M261" s="35">
        <v>311</v>
      </c>
      <c r="N261" s="35">
        <v>4689</v>
      </c>
      <c r="O261" s="324">
        <v>21</v>
      </c>
      <c r="AK261"/>
      <c r="AL261"/>
      <c r="AM261"/>
    </row>
    <row r="262" spans="1:44" x14ac:dyDescent="0.25">
      <c r="A262" s="35">
        <v>828</v>
      </c>
      <c r="B262" s="35" t="s">
        <v>258</v>
      </c>
      <c r="C262" s="36">
        <v>84954</v>
      </c>
      <c r="D262" s="35">
        <v>19347</v>
      </c>
      <c r="E262" s="35">
        <v>7061.2999999999993</v>
      </c>
      <c r="F262" s="35">
        <v>5875</v>
      </c>
      <c r="G262" s="324">
        <v>97260</v>
      </c>
      <c r="H262" s="35">
        <v>2320.6799999999998</v>
      </c>
      <c r="I262" s="35">
        <v>5528.8</v>
      </c>
      <c r="J262" s="35">
        <v>0</v>
      </c>
      <c r="K262" s="35">
        <v>0</v>
      </c>
      <c r="L262" s="35">
        <v>15224</v>
      </c>
      <c r="M262" s="35">
        <v>762</v>
      </c>
      <c r="N262" s="35">
        <v>50523.885000000002</v>
      </c>
      <c r="O262" s="324">
        <v>21</v>
      </c>
      <c r="AK262"/>
      <c r="AL262"/>
      <c r="AM262"/>
    </row>
    <row r="263" spans="1:44" x14ac:dyDescent="0.25">
      <c r="A263" s="35">
        <v>584</v>
      </c>
      <c r="B263" s="35" t="s">
        <v>259</v>
      </c>
      <c r="C263" s="36">
        <v>23715</v>
      </c>
      <c r="D263" s="35">
        <v>5826</v>
      </c>
      <c r="E263" s="35">
        <v>1233.3</v>
      </c>
      <c r="F263" s="35">
        <v>375</v>
      </c>
      <c r="G263" s="324">
        <v>5500</v>
      </c>
      <c r="H263" s="35">
        <v>582.36</v>
      </c>
      <c r="I263" s="35">
        <v>2493.6000000000004</v>
      </c>
      <c r="J263" s="35">
        <v>0</v>
      </c>
      <c r="K263" s="35">
        <v>0</v>
      </c>
      <c r="L263" s="35">
        <v>1872</v>
      </c>
      <c r="M263" s="35">
        <v>89</v>
      </c>
      <c r="N263" s="35">
        <v>13560.036</v>
      </c>
      <c r="O263" s="324">
        <v>2</v>
      </c>
      <c r="AK263"/>
      <c r="AL263"/>
      <c r="AM263"/>
    </row>
    <row r="264" spans="1:44" x14ac:dyDescent="0.25">
      <c r="A264" s="35">
        <v>1509</v>
      </c>
      <c r="B264" s="35" t="s">
        <v>260</v>
      </c>
      <c r="C264" s="36">
        <v>39595</v>
      </c>
      <c r="D264" s="35">
        <v>8888</v>
      </c>
      <c r="E264" s="35">
        <v>3881.2</v>
      </c>
      <c r="F264" s="35">
        <v>1885</v>
      </c>
      <c r="G264" s="324">
        <v>27450</v>
      </c>
      <c r="H264" s="35">
        <v>231.82</v>
      </c>
      <c r="I264" s="35">
        <v>1850.4</v>
      </c>
      <c r="J264" s="35">
        <v>0</v>
      </c>
      <c r="K264" s="35">
        <v>0</v>
      </c>
      <c r="L264" s="35">
        <v>13632</v>
      </c>
      <c r="M264" s="35">
        <v>163</v>
      </c>
      <c r="N264" s="35">
        <v>11090.376</v>
      </c>
      <c r="O264" s="324">
        <v>11</v>
      </c>
      <c r="AK264"/>
      <c r="AL264"/>
      <c r="AM264"/>
    </row>
    <row r="265" spans="1:44" x14ac:dyDescent="0.25">
      <c r="A265" s="35">
        <v>437</v>
      </c>
      <c r="B265" s="35" t="s">
        <v>261</v>
      </c>
      <c r="C265" s="36">
        <v>13271</v>
      </c>
      <c r="D265" s="35">
        <v>3201</v>
      </c>
      <c r="E265" s="35">
        <v>854.1</v>
      </c>
      <c r="F265" s="35">
        <v>780</v>
      </c>
      <c r="G265" s="324">
        <v>330</v>
      </c>
      <c r="H265" s="35">
        <v>321.77999999999997</v>
      </c>
      <c r="I265" s="35">
        <v>0</v>
      </c>
      <c r="J265" s="35">
        <v>0</v>
      </c>
      <c r="K265" s="35">
        <v>0</v>
      </c>
      <c r="L265" s="35">
        <v>2410</v>
      </c>
      <c r="M265" s="35">
        <v>168</v>
      </c>
      <c r="N265" s="35">
        <v>7761.5789999999997</v>
      </c>
      <c r="O265" s="324">
        <v>3</v>
      </c>
      <c r="AK265"/>
      <c r="AL265"/>
      <c r="AM265"/>
    </row>
    <row r="266" spans="1:44" x14ac:dyDescent="0.25">
      <c r="A266" s="35">
        <v>644</v>
      </c>
      <c r="B266" s="35" t="s">
        <v>262</v>
      </c>
      <c r="C266" s="36">
        <v>8211</v>
      </c>
      <c r="D266" s="35">
        <v>2127</v>
      </c>
      <c r="E266" s="35">
        <v>424</v>
      </c>
      <c r="F266" s="35">
        <v>105</v>
      </c>
      <c r="G266" s="324">
        <v>130</v>
      </c>
      <c r="H266" s="35">
        <v>0</v>
      </c>
      <c r="I266" s="35">
        <v>0</v>
      </c>
      <c r="J266" s="35">
        <v>0</v>
      </c>
      <c r="K266" s="35">
        <v>0</v>
      </c>
      <c r="L266" s="35">
        <v>2701</v>
      </c>
      <c r="M266" s="35">
        <v>156</v>
      </c>
      <c r="N266" s="35">
        <v>1982.08</v>
      </c>
      <c r="O266" s="324">
        <v>6</v>
      </c>
      <c r="AK266"/>
      <c r="AL266"/>
      <c r="AM266"/>
    </row>
    <row r="267" spans="1:44" x14ac:dyDescent="0.25">
      <c r="A267" s="35">
        <v>589</v>
      </c>
      <c r="B267" s="35" t="s">
        <v>263</v>
      </c>
      <c r="C267" s="36">
        <v>9873</v>
      </c>
      <c r="D267" s="35">
        <v>2473</v>
      </c>
      <c r="E267" s="35">
        <v>628.20000000000005</v>
      </c>
      <c r="F267" s="35">
        <v>145</v>
      </c>
      <c r="G267" s="324">
        <v>700</v>
      </c>
      <c r="H267" s="35">
        <v>0</v>
      </c>
      <c r="I267" s="35">
        <v>0</v>
      </c>
      <c r="J267" s="35">
        <v>0</v>
      </c>
      <c r="K267" s="35">
        <v>0</v>
      </c>
      <c r="L267" s="35">
        <v>3909</v>
      </c>
      <c r="M267" s="35">
        <v>101</v>
      </c>
      <c r="N267" s="35">
        <v>3269.692</v>
      </c>
      <c r="O267" s="324">
        <v>3</v>
      </c>
      <c r="AK267"/>
      <c r="AL267"/>
      <c r="AM267"/>
    </row>
    <row r="268" spans="1:44" x14ac:dyDescent="0.25">
      <c r="A268" s="35">
        <v>1734</v>
      </c>
      <c r="B268" s="35" t="s">
        <v>264</v>
      </c>
      <c r="C268" s="36">
        <v>46665</v>
      </c>
      <c r="D268" s="35">
        <v>12018</v>
      </c>
      <c r="E268" s="35">
        <v>2581.5</v>
      </c>
      <c r="F268" s="35">
        <v>845</v>
      </c>
      <c r="G268" s="324">
        <v>14090</v>
      </c>
      <c r="H268" s="35">
        <v>588.20000000000005</v>
      </c>
      <c r="I268" s="35">
        <v>1876</v>
      </c>
      <c r="J268" s="35">
        <v>0</v>
      </c>
      <c r="K268" s="35">
        <v>565.19999999999982</v>
      </c>
      <c r="L268" s="35">
        <v>10920</v>
      </c>
      <c r="M268" s="35">
        <v>588</v>
      </c>
      <c r="N268" s="35">
        <v>14555.295</v>
      </c>
      <c r="O268" s="324">
        <v>12</v>
      </c>
      <c r="AK268"/>
      <c r="AL268"/>
      <c r="AM268"/>
    </row>
    <row r="269" spans="1:44" x14ac:dyDescent="0.25">
      <c r="A269" s="35">
        <v>590</v>
      </c>
      <c r="B269" s="35" t="s">
        <v>265</v>
      </c>
      <c r="C269" s="36">
        <v>32117</v>
      </c>
      <c r="D269" s="35">
        <v>7547</v>
      </c>
      <c r="E269" s="35">
        <v>2047.8</v>
      </c>
      <c r="F269" s="35">
        <v>1650</v>
      </c>
      <c r="G269" s="324">
        <v>13320</v>
      </c>
      <c r="H269" s="35">
        <v>553.05999999999995</v>
      </c>
      <c r="I269" s="35">
        <v>2828.8</v>
      </c>
      <c r="J269" s="35">
        <v>0</v>
      </c>
      <c r="K269" s="35">
        <v>140.29999999999973</v>
      </c>
      <c r="L269" s="35">
        <v>937</v>
      </c>
      <c r="M269" s="35">
        <v>142</v>
      </c>
      <c r="N269" s="35">
        <v>25851.21</v>
      </c>
      <c r="O269" s="324">
        <v>1</v>
      </c>
      <c r="AK269"/>
      <c r="AL269"/>
      <c r="AM269"/>
    </row>
    <row r="270" spans="1:44" x14ac:dyDescent="0.25">
      <c r="A270" s="35">
        <v>1894</v>
      </c>
      <c r="B270" s="35" t="s">
        <v>562</v>
      </c>
      <c r="C270" s="36">
        <v>43314</v>
      </c>
      <c r="D270" s="35">
        <v>9571</v>
      </c>
      <c r="E270" s="35">
        <v>2821.6</v>
      </c>
      <c r="F270" s="35">
        <v>925</v>
      </c>
      <c r="G270" s="324">
        <v>16270</v>
      </c>
      <c r="H270" s="35">
        <v>57.42</v>
      </c>
      <c r="I270" s="35">
        <v>1645.6000000000001</v>
      </c>
      <c r="J270" s="35">
        <v>0</v>
      </c>
      <c r="K270" s="35">
        <v>0</v>
      </c>
      <c r="L270" s="35">
        <v>15933</v>
      </c>
      <c r="M270" s="35">
        <v>203</v>
      </c>
      <c r="N270" s="35">
        <v>9946.2000000000007</v>
      </c>
      <c r="O270" s="324">
        <v>16</v>
      </c>
      <c r="AK270"/>
      <c r="AL270"/>
      <c r="AM270"/>
    </row>
    <row r="271" spans="1:44" x14ac:dyDescent="0.25">
      <c r="A271" s="35">
        <v>765</v>
      </c>
      <c r="B271" s="35" t="s">
        <v>266</v>
      </c>
      <c r="C271" s="36">
        <v>12706</v>
      </c>
      <c r="D271" s="35">
        <v>2771</v>
      </c>
      <c r="E271" s="35">
        <v>1641</v>
      </c>
      <c r="F271" s="35">
        <v>155</v>
      </c>
      <c r="G271" s="324">
        <v>9140</v>
      </c>
      <c r="H271" s="35">
        <v>0</v>
      </c>
      <c r="I271" s="35">
        <v>244.8</v>
      </c>
      <c r="J271" s="35">
        <v>0</v>
      </c>
      <c r="K271" s="35">
        <v>0</v>
      </c>
      <c r="L271" s="35">
        <v>4910</v>
      </c>
      <c r="M271" s="35">
        <v>111</v>
      </c>
      <c r="N271" s="35">
        <v>2901.21</v>
      </c>
      <c r="O271" s="324">
        <v>4</v>
      </c>
      <c r="AK271"/>
      <c r="AL271"/>
      <c r="AM271"/>
    </row>
    <row r="272" spans="1:44" x14ac:dyDescent="0.25">
      <c r="A272" s="35">
        <v>1926</v>
      </c>
      <c r="B272" s="35" t="s">
        <v>267</v>
      </c>
      <c r="C272" s="36">
        <v>51071</v>
      </c>
      <c r="D272" s="35">
        <v>14814</v>
      </c>
      <c r="E272" s="35">
        <v>1524.8999999999999</v>
      </c>
      <c r="F272" s="35">
        <v>3265</v>
      </c>
      <c r="G272" s="324">
        <v>4980</v>
      </c>
      <c r="H272" s="35">
        <v>492.26</v>
      </c>
      <c r="I272" s="35">
        <v>1035.2</v>
      </c>
      <c r="J272" s="35">
        <v>2610.9999999999982</v>
      </c>
      <c r="K272" s="35">
        <v>329.29999999999995</v>
      </c>
      <c r="L272" s="35">
        <v>3722</v>
      </c>
      <c r="M272" s="35">
        <v>140</v>
      </c>
      <c r="N272" s="35">
        <v>27249.309000000001</v>
      </c>
      <c r="O272" s="324">
        <v>8</v>
      </c>
      <c r="AK272"/>
      <c r="AL272"/>
      <c r="AM272"/>
      <c r="AR272" s="36"/>
    </row>
    <row r="273" spans="1:39" x14ac:dyDescent="0.25">
      <c r="A273" s="35">
        <v>439</v>
      </c>
      <c r="B273" s="35" t="s">
        <v>268</v>
      </c>
      <c r="C273" s="36">
        <v>79576</v>
      </c>
      <c r="D273" s="35">
        <v>17728</v>
      </c>
      <c r="E273" s="35">
        <v>6826.7999999999993</v>
      </c>
      <c r="F273" s="35">
        <v>7190</v>
      </c>
      <c r="G273" s="324">
        <v>73780</v>
      </c>
      <c r="H273" s="35">
        <v>2188.7200000000003</v>
      </c>
      <c r="I273" s="35">
        <v>3354.4</v>
      </c>
      <c r="J273" s="35">
        <v>0</v>
      </c>
      <c r="K273" s="35">
        <v>0</v>
      </c>
      <c r="L273" s="35">
        <v>2316</v>
      </c>
      <c r="M273" s="35">
        <v>140</v>
      </c>
      <c r="N273" s="35">
        <v>81539.423999999999</v>
      </c>
      <c r="O273" s="324">
        <v>1</v>
      </c>
      <c r="AK273"/>
      <c r="AL273"/>
      <c r="AM273"/>
    </row>
    <row r="274" spans="1:39" x14ac:dyDescent="0.25">
      <c r="A274" s="35">
        <v>273</v>
      </c>
      <c r="B274" s="35" t="s">
        <v>269</v>
      </c>
      <c r="C274" s="36">
        <v>23872</v>
      </c>
      <c r="D274" s="35">
        <v>6013</v>
      </c>
      <c r="E274" s="35">
        <v>1424.5</v>
      </c>
      <c r="F274" s="35">
        <v>265</v>
      </c>
      <c r="G274" s="324">
        <v>13210</v>
      </c>
      <c r="H274" s="35">
        <v>0</v>
      </c>
      <c r="I274" s="35">
        <v>402.40000000000003</v>
      </c>
      <c r="J274" s="35">
        <v>0</v>
      </c>
      <c r="K274" s="35">
        <v>78.399999999999977</v>
      </c>
      <c r="L274" s="35">
        <v>8519</v>
      </c>
      <c r="M274" s="35">
        <v>232</v>
      </c>
      <c r="N274" s="35">
        <v>8245.1</v>
      </c>
      <c r="O274" s="324">
        <v>6</v>
      </c>
      <c r="AK274"/>
      <c r="AL274"/>
      <c r="AM274"/>
    </row>
    <row r="275" spans="1:39" x14ac:dyDescent="0.25">
      <c r="A275" s="35">
        <v>177</v>
      </c>
      <c r="B275" s="35" t="s">
        <v>270</v>
      </c>
      <c r="C275" s="36">
        <v>36519</v>
      </c>
      <c r="D275" s="35">
        <v>8571</v>
      </c>
      <c r="E275" s="35">
        <v>2494.1</v>
      </c>
      <c r="F275" s="35">
        <v>470</v>
      </c>
      <c r="G275" s="324">
        <v>20950</v>
      </c>
      <c r="H275" s="35">
        <v>976.09999999999991</v>
      </c>
      <c r="I275" s="35">
        <v>2243.2000000000003</v>
      </c>
      <c r="J275" s="35">
        <v>0</v>
      </c>
      <c r="K275" s="35">
        <v>0</v>
      </c>
      <c r="L275" s="35">
        <v>17104</v>
      </c>
      <c r="M275" s="35">
        <v>125</v>
      </c>
      <c r="N275" s="35">
        <v>9878.6209999999992</v>
      </c>
      <c r="O275" s="324">
        <v>15</v>
      </c>
      <c r="AK275"/>
      <c r="AL275"/>
      <c r="AM275"/>
    </row>
    <row r="276" spans="1:39" x14ac:dyDescent="0.25">
      <c r="A276" s="35">
        <v>703</v>
      </c>
      <c r="B276" s="35" t="s">
        <v>271</v>
      </c>
      <c r="C276" s="36">
        <v>21927</v>
      </c>
      <c r="D276" s="35">
        <v>6164</v>
      </c>
      <c r="E276" s="35">
        <v>1607.6</v>
      </c>
      <c r="F276" s="35">
        <v>400</v>
      </c>
      <c r="G276" s="324">
        <v>5010</v>
      </c>
      <c r="H276" s="35">
        <v>100.98</v>
      </c>
      <c r="I276" s="35">
        <v>675.2</v>
      </c>
      <c r="J276" s="35">
        <v>0</v>
      </c>
      <c r="K276" s="35">
        <v>0</v>
      </c>
      <c r="L276" s="35">
        <v>10187</v>
      </c>
      <c r="M276" s="35">
        <v>1179</v>
      </c>
      <c r="N276" s="35">
        <v>4087.5520000000001</v>
      </c>
      <c r="O276" s="324">
        <v>11</v>
      </c>
      <c r="AK276"/>
      <c r="AL276"/>
      <c r="AM276"/>
    </row>
    <row r="277" spans="1:39" x14ac:dyDescent="0.25">
      <c r="A277" s="35">
        <v>274</v>
      </c>
      <c r="B277" s="35" t="s">
        <v>272</v>
      </c>
      <c r="C277" s="36">
        <v>31580</v>
      </c>
      <c r="D277" s="35">
        <v>6648</v>
      </c>
      <c r="E277" s="35">
        <v>2457.6999999999998</v>
      </c>
      <c r="F277" s="35">
        <v>715</v>
      </c>
      <c r="G277" s="324">
        <v>10810</v>
      </c>
      <c r="H277" s="35">
        <v>1588.1399999999999</v>
      </c>
      <c r="I277" s="35">
        <v>916.80000000000007</v>
      </c>
      <c r="J277" s="35">
        <v>0</v>
      </c>
      <c r="K277" s="35">
        <v>0</v>
      </c>
      <c r="L277" s="35">
        <v>4596</v>
      </c>
      <c r="M277" s="35">
        <v>127</v>
      </c>
      <c r="N277" s="35">
        <v>13757.103999999999</v>
      </c>
      <c r="O277" s="324">
        <v>5</v>
      </c>
      <c r="AK277"/>
      <c r="AL277"/>
      <c r="AM277"/>
    </row>
    <row r="278" spans="1:39" x14ac:dyDescent="0.25">
      <c r="A278" s="35">
        <v>339</v>
      </c>
      <c r="B278" s="35" t="s">
        <v>273</v>
      </c>
      <c r="C278" s="36">
        <v>4924</v>
      </c>
      <c r="D278" s="35">
        <v>1438</v>
      </c>
      <c r="E278" s="35">
        <v>179.6</v>
      </c>
      <c r="F278" s="35">
        <v>30</v>
      </c>
      <c r="G278" s="324">
        <v>280</v>
      </c>
      <c r="H278" s="35">
        <v>0</v>
      </c>
      <c r="I278" s="35">
        <v>0</v>
      </c>
      <c r="J278" s="35">
        <v>0</v>
      </c>
      <c r="K278" s="35">
        <v>0</v>
      </c>
      <c r="L278" s="35">
        <v>1840</v>
      </c>
      <c r="M278" s="35">
        <v>11</v>
      </c>
      <c r="N278" s="35">
        <v>727.01199999999994</v>
      </c>
      <c r="O278" s="324">
        <v>1</v>
      </c>
      <c r="AK278"/>
      <c r="AL278"/>
      <c r="AM278"/>
    </row>
    <row r="279" spans="1:39" x14ac:dyDescent="0.25">
      <c r="A279" s="35">
        <v>1667</v>
      </c>
      <c r="B279" s="35" t="s">
        <v>274</v>
      </c>
      <c r="C279" s="36">
        <v>12713</v>
      </c>
      <c r="D279" s="35">
        <v>2849</v>
      </c>
      <c r="E279" s="35">
        <v>700.3</v>
      </c>
      <c r="F279" s="35">
        <v>80</v>
      </c>
      <c r="G279" s="324">
        <v>2600</v>
      </c>
      <c r="H279" s="35">
        <v>0</v>
      </c>
      <c r="I279" s="35">
        <v>0</v>
      </c>
      <c r="J279" s="35">
        <v>0</v>
      </c>
      <c r="K279" s="35">
        <v>0</v>
      </c>
      <c r="L279" s="35">
        <v>7790</v>
      </c>
      <c r="M279" s="35">
        <v>76</v>
      </c>
      <c r="N279" s="35">
        <v>2775.6280000000002</v>
      </c>
      <c r="O279" s="324">
        <v>8</v>
      </c>
      <c r="AK279"/>
      <c r="AL279"/>
      <c r="AM279"/>
    </row>
    <row r="280" spans="1:39" x14ac:dyDescent="0.25">
      <c r="A280" s="35">
        <v>275</v>
      </c>
      <c r="B280" s="35" t="s">
        <v>275</v>
      </c>
      <c r="C280" s="36">
        <v>43640</v>
      </c>
      <c r="D280" s="35">
        <v>8954</v>
      </c>
      <c r="E280" s="35">
        <v>4636.5</v>
      </c>
      <c r="F280" s="35">
        <v>1660</v>
      </c>
      <c r="G280" s="324">
        <v>16970</v>
      </c>
      <c r="H280" s="35">
        <v>421.74</v>
      </c>
      <c r="I280" s="35">
        <v>1321.6000000000001</v>
      </c>
      <c r="J280" s="35">
        <v>0</v>
      </c>
      <c r="K280" s="35">
        <v>511.29999999999995</v>
      </c>
      <c r="L280" s="35">
        <v>8174</v>
      </c>
      <c r="M280" s="35">
        <v>261</v>
      </c>
      <c r="N280" s="35">
        <v>29041.94</v>
      </c>
      <c r="O280" s="324">
        <v>8</v>
      </c>
      <c r="AK280"/>
      <c r="AL280"/>
      <c r="AM280"/>
    </row>
    <row r="281" spans="1:39" x14ac:dyDescent="0.25">
      <c r="A281" s="35">
        <v>340</v>
      </c>
      <c r="B281" s="35" t="s">
        <v>276</v>
      </c>
      <c r="C281" s="36">
        <v>19116</v>
      </c>
      <c r="D281" s="35">
        <v>4826</v>
      </c>
      <c r="E281" s="35">
        <v>1258.5</v>
      </c>
      <c r="F281" s="35">
        <v>570</v>
      </c>
      <c r="G281" s="324">
        <v>3890</v>
      </c>
      <c r="H281" s="35">
        <v>0</v>
      </c>
      <c r="I281" s="35">
        <v>210.4</v>
      </c>
      <c r="J281" s="35">
        <v>0</v>
      </c>
      <c r="K281" s="35">
        <v>0</v>
      </c>
      <c r="L281" s="35">
        <v>4207</v>
      </c>
      <c r="M281" s="35">
        <v>169</v>
      </c>
      <c r="N281" s="35">
        <v>6784.14</v>
      </c>
      <c r="O281" s="324">
        <v>7</v>
      </c>
      <c r="AK281"/>
      <c r="AL281"/>
      <c r="AM281"/>
    </row>
    <row r="282" spans="1:39" x14ac:dyDescent="0.25">
      <c r="A282" s="35">
        <v>597</v>
      </c>
      <c r="B282" s="35" t="s">
        <v>277</v>
      </c>
      <c r="C282" s="36">
        <v>45253</v>
      </c>
      <c r="D282" s="35">
        <v>9215</v>
      </c>
      <c r="E282" s="35">
        <v>4156.6000000000004</v>
      </c>
      <c r="F282" s="35">
        <v>2280</v>
      </c>
      <c r="G282" s="324">
        <v>19870</v>
      </c>
      <c r="H282" s="35">
        <v>580.14</v>
      </c>
      <c r="I282" s="35">
        <v>2320</v>
      </c>
      <c r="J282" s="35">
        <v>0</v>
      </c>
      <c r="K282" s="35">
        <v>0</v>
      </c>
      <c r="L282" s="35">
        <v>2368</v>
      </c>
      <c r="M282" s="35">
        <v>159</v>
      </c>
      <c r="N282" s="35">
        <v>36054.603999999999</v>
      </c>
      <c r="O282" s="324">
        <v>2</v>
      </c>
      <c r="AK282"/>
      <c r="AL282"/>
      <c r="AM282"/>
    </row>
    <row r="283" spans="1:39" x14ac:dyDescent="0.25">
      <c r="A283" s="35">
        <v>196</v>
      </c>
      <c r="B283" s="35" t="s">
        <v>278</v>
      </c>
      <c r="C283" s="36">
        <v>10917</v>
      </c>
      <c r="D283" s="35">
        <v>2449</v>
      </c>
      <c r="E283" s="35">
        <v>1028.5999999999999</v>
      </c>
      <c r="F283" s="35">
        <v>85</v>
      </c>
      <c r="G283" s="324">
        <v>1370</v>
      </c>
      <c r="H283" s="35">
        <v>0</v>
      </c>
      <c r="I283" s="35">
        <v>0</v>
      </c>
      <c r="J283" s="35">
        <v>0</v>
      </c>
      <c r="K283" s="35">
        <v>0</v>
      </c>
      <c r="L283" s="35">
        <v>3969</v>
      </c>
      <c r="M283" s="35">
        <v>842</v>
      </c>
      <c r="N283" s="35">
        <v>1723.412</v>
      </c>
      <c r="O283" s="324">
        <v>6</v>
      </c>
      <c r="AK283"/>
      <c r="AL283"/>
      <c r="AM283"/>
    </row>
    <row r="284" spans="1:39" x14ac:dyDescent="0.25">
      <c r="A284" s="35">
        <v>1742</v>
      </c>
      <c r="B284" s="35" t="s">
        <v>280</v>
      </c>
      <c r="C284" s="36">
        <v>37661</v>
      </c>
      <c r="D284" s="35">
        <v>10596</v>
      </c>
      <c r="E284" s="35">
        <v>2128.6</v>
      </c>
      <c r="F284" s="35">
        <v>1175</v>
      </c>
      <c r="G284" s="324">
        <v>34370</v>
      </c>
      <c r="H284" s="35">
        <v>419.76</v>
      </c>
      <c r="I284" s="35">
        <v>3140</v>
      </c>
      <c r="J284" s="35">
        <v>0</v>
      </c>
      <c r="K284" s="35">
        <v>0</v>
      </c>
      <c r="L284" s="35">
        <v>9412</v>
      </c>
      <c r="M284" s="35">
        <v>26</v>
      </c>
      <c r="N284" s="35">
        <v>15310.482</v>
      </c>
      <c r="O284" s="324">
        <v>10</v>
      </c>
      <c r="AK284"/>
      <c r="AL284"/>
      <c r="AM284"/>
    </row>
    <row r="285" spans="1:39" x14ac:dyDescent="0.25">
      <c r="A285" s="35">
        <v>603</v>
      </c>
      <c r="B285" s="35" t="s">
        <v>281</v>
      </c>
      <c r="C285" s="36">
        <v>47634</v>
      </c>
      <c r="D285" s="35">
        <v>8801</v>
      </c>
      <c r="E285" s="35">
        <v>5361.6</v>
      </c>
      <c r="F285" s="35">
        <v>4470</v>
      </c>
      <c r="G285" s="324">
        <v>9120</v>
      </c>
      <c r="H285" s="35">
        <v>1452.74</v>
      </c>
      <c r="I285" s="35">
        <v>1768.8000000000002</v>
      </c>
      <c r="J285" s="35">
        <v>0</v>
      </c>
      <c r="K285" s="35">
        <v>0</v>
      </c>
      <c r="L285" s="35">
        <v>1403</v>
      </c>
      <c r="M285" s="35">
        <v>46</v>
      </c>
      <c r="N285" s="35">
        <v>81590.751999999993</v>
      </c>
      <c r="O285" s="324">
        <v>2</v>
      </c>
      <c r="AK285"/>
      <c r="AL285"/>
      <c r="AM285"/>
    </row>
    <row r="286" spans="1:39" x14ac:dyDescent="0.25">
      <c r="A286" s="35">
        <v>1669</v>
      </c>
      <c r="B286" s="35" t="s">
        <v>282</v>
      </c>
      <c r="C286" s="36">
        <v>20832</v>
      </c>
      <c r="D286" s="35">
        <v>3957</v>
      </c>
      <c r="E286" s="35">
        <v>1675.9</v>
      </c>
      <c r="F286" s="35">
        <v>205</v>
      </c>
      <c r="G286" s="324">
        <v>3620</v>
      </c>
      <c r="H286" s="35">
        <v>0</v>
      </c>
      <c r="I286" s="35">
        <v>0</v>
      </c>
      <c r="J286" s="35">
        <v>0</v>
      </c>
      <c r="K286" s="35">
        <v>0</v>
      </c>
      <c r="L286" s="35">
        <v>8817</v>
      </c>
      <c r="M286" s="35">
        <v>56</v>
      </c>
      <c r="N286" s="35">
        <v>3648.3470000000002</v>
      </c>
      <c r="O286" s="324">
        <v>11</v>
      </c>
      <c r="AK286"/>
      <c r="AL286"/>
      <c r="AM286"/>
    </row>
    <row r="287" spans="1:39" x14ac:dyDescent="0.25">
      <c r="A287" s="35">
        <v>957</v>
      </c>
      <c r="B287" s="35" t="s">
        <v>283</v>
      </c>
      <c r="C287" s="36">
        <v>56929</v>
      </c>
      <c r="D287" s="35">
        <v>11710</v>
      </c>
      <c r="E287" s="35">
        <v>6668</v>
      </c>
      <c r="F287" s="35">
        <v>5235</v>
      </c>
      <c r="G287" s="324">
        <v>77150</v>
      </c>
      <c r="H287" s="35">
        <v>1549.2199999999998</v>
      </c>
      <c r="I287" s="35">
        <v>3181.6000000000004</v>
      </c>
      <c r="J287" s="35">
        <v>0</v>
      </c>
      <c r="K287" s="35">
        <v>0</v>
      </c>
      <c r="L287" s="35">
        <v>6090</v>
      </c>
      <c r="M287" s="35">
        <v>1021</v>
      </c>
      <c r="N287" s="35">
        <v>42317.38</v>
      </c>
      <c r="O287" s="324">
        <v>9</v>
      </c>
      <c r="AK287"/>
      <c r="AL287"/>
      <c r="AM287"/>
    </row>
    <row r="288" spans="1:39" x14ac:dyDescent="0.25">
      <c r="A288" s="35">
        <v>1674</v>
      </c>
      <c r="B288" s="35" t="s">
        <v>284</v>
      </c>
      <c r="C288" s="36">
        <v>77027</v>
      </c>
      <c r="D288" s="35">
        <v>17052</v>
      </c>
      <c r="E288" s="35">
        <v>7143.7999999999993</v>
      </c>
      <c r="F288" s="35">
        <v>7170</v>
      </c>
      <c r="G288" s="324">
        <v>87060</v>
      </c>
      <c r="H288" s="35">
        <v>2477.84</v>
      </c>
      <c r="I288" s="35">
        <v>3908.8</v>
      </c>
      <c r="J288" s="35">
        <v>0</v>
      </c>
      <c r="K288" s="35">
        <v>0</v>
      </c>
      <c r="L288" s="35">
        <v>10647</v>
      </c>
      <c r="M288" s="35">
        <v>69</v>
      </c>
      <c r="N288" s="35">
        <v>53499.951999999997</v>
      </c>
      <c r="O288" s="324">
        <v>9</v>
      </c>
      <c r="AK288"/>
      <c r="AL288"/>
      <c r="AM288"/>
    </row>
    <row r="289" spans="1:39" x14ac:dyDescent="0.25">
      <c r="A289" s="35">
        <v>599</v>
      </c>
      <c r="B289" s="35" t="s">
        <v>285</v>
      </c>
      <c r="C289" s="36">
        <v>618357</v>
      </c>
      <c r="D289" s="35">
        <v>136466</v>
      </c>
      <c r="E289" s="35">
        <v>86053.6</v>
      </c>
      <c r="F289" s="35">
        <v>168535</v>
      </c>
      <c r="G289" s="324">
        <v>1385570</v>
      </c>
      <c r="H289" s="35">
        <v>19999.439000000002</v>
      </c>
      <c r="I289" s="35">
        <v>25842.400000000001</v>
      </c>
      <c r="J289" s="35">
        <v>0</v>
      </c>
      <c r="K289" s="35">
        <v>0</v>
      </c>
      <c r="L289" s="35">
        <v>21508</v>
      </c>
      <c r="M289" s="35">
        <v>6835</v>
      </c>
      <c r="N289" s="35">
        <v>1233630.1839999999</v>
      </c>
      <c r="O289" s="324">
        <v>10</v>
      </c>
      <c r="AK289"/>
      <c r="AL289"/>
      <c r="AM289"/>
    </row>
    <row r="290" spans="1:39" x14ac:dyDescent="0.25">
      <c r="A290" s="35">
        <v>277</v>
      </c>
      <c r="B290" s="35" t="s">
        <v>286</v>
      </c>
      <c r="C290" s="36">
        <v>1503</v>
      </c>
      <c r="D290" s="35">
        <v>378</v>
      </c>
      <c r="E290" s="35">
        <v>6.7999999999999972</v>
      </c>
      <c r="F290" s="35">
        <v>25</v>
      </c>
      <c r="G290" s="324">
        <v>30</v>
      </c>
      <c r="H290" s="35">
        <v>0</v>
      </c>
      <c r="I290" s="35">
        <v>752</v>
      </c>
      <c r="J290" s="35">
        <v>0</v>
      </c>
      <c r="K290" s="35">
        <v>704.6</v>
      </c>
      <c r="L290" s="35">
        <v>2790</v>
      </c>
      <c r="M290" s="35">
        <v>2</v>
      </c>
      <c r="N290" s="35">
        <v>518.24</v>
      </c>
      <c r="O290" s="324">
        <v>1</v>
      </c>
      <c r="AK290"/>
      <c r="AL290"/>
      <c r="AM290"/>
    </row>
    <row r="291" spans="1:39" x14ac:dyDescent="0.25">
      <c r="A291" s="35">
        <v>840</v>
      </c>
      <c r="B291" s="35" t="s">
        <v>287</v>
      </c>
      <c r="C291" s="36">
        <v>22180</v>
      </c>
      <c r="D291" s="35">
        <v>4100</v>
      </c>
      <c r="E291" s="35">
        <v>1680</v>
      </c>
      <c r="F291" s="35">
        <v>250</v>
      </c>
      <c r="G291" s="324">
        <v>9300</v>
      </c>
      <c r="H291" s="35">
        <v>0</v>
      </c>
      <c r="I291" s="35">
        <v>298.40000000000003</v>
      </c>
      <c r="J291" s="35">
        <v>0</v>
      </c>
      <c r="K291" s="35">
        <v>49.599999999999966</v>
      </c>
      <c r="L291" s="35">
        <v>6441</v>
      </c>
      <c r="M291" s="35">
        <v>7</v>
      </c>
      <c r="N291" s="35">
        <v>6316.8</v>
      </c>
      <c r="O291" s="324">
        <v>6</v>
      </c>
      <c r="AK291"/>
      <c r="AL291"/>
      <c r="AM291"/>
    </row>
    <row r="292" spans="1:39" x14ac:dyDescent="0.25">
      <c r="A292" s="35">
        <v>441</v>
      </c>
      <c r="B292" s="35" t="s">
        <v>288</v>
      </c>
      <c r="C292" s="36">
        <v>45978</v>
      </c>
      <c r="D292" s="35">
        <v>10752</v>
      </c>
      <c r="E292" s="35">
        <v>3098.2999999999997</v>
      </c>
      <c r="F292" s="35">
        <v>570</v>
      </c>
      <c r="G292" s="324">
        <v>14640</v>
      </c>
      <c r="H292" s="35">
        <v>1423.78</v>
      </c>
      <c r="I292" s="35">
        <v>2525.6000000000004</v>
      </c>
      <c r="J292" s="35">
        <v>0</v>
      </c>
      <c r="K292" s="35">
        <v>4.3999999999996362</v>
      </c>
      <c r="L292" s="35">
        <v>16777</v>
      </c>
      <c r="M292" s="35">
        <v>375</v>
      </c>
      <c r="N292" s="35">
        <v>15610.837</v>
      </c>
      <c r="O292" s="324">
        <v>23</v>
      </c>
      <c r="AK292"/>
      <c r="AL292"/>
      <c r="AM292"/>
    </row>
    <row r="293" spans="1:39" x14ac:dyDescent="0.25">
      <c r="A293" s="35">
        <v>458</v>
      </c>
      <c r="B293" s="35" t="s">
        <v>289</v>
      </c>
      <c r="C293" s="36">
        <v>5539</v>
      </c>
      <c r="D293" s="35">
        <v>1371</v>
      </c>
      <c r="E293" s="35">
        <v>269.10000000000002</v>
      </c>
      <c r="F293" s="35">
        <v>80</v>
      </c>
      <c r="G293" s="324">
        <v>40</v>
      </c>
      <c r="H293" s="35">
        <v>0</v>
      </c>
      <c r="I293" s="35">
        <v>0</v>
      </c>
      <c r="J293" s="35">
        <v>0</v>
      </c>
      <c r="K293" s="35">
        <v>0</v>
      </c>
      <c r="L293" s="35">
        <v>6127</v>
      </c>
      <c r="M293" s="35">
        <v>312</v>
      </c>
      <c r="N293" s="35">
        <v>320.95100000000002</v>
      </c>
      <c r="O293" s="324">
        <v>8</v>
      </c>
      <c r="AK293"/>
      <c r="AL293"/>
      <c r="AM293"/>
    </row>
    <row r="294" spans="1:39" x14ac:dyDescent="0.25">
      <c r="A294" s="35">
        <v>279</v>
      </c>
      <c r="B294" s="35" t="s">
        <v>290</v>
      </c>
      <c r="C294" s="36">
        <v>9498</v>
      </c>
      <c r="D294" s="35">
        <v>2638</v>
      </c>
      <c r="E294" s="35">
        <v>569.59999999999991</v>
      </c>
      <c r="F294" s="35">
        <v>105</v>
      </c>
      <c r="G294" s="324">
        <v>1380</v>
      </c>
      <c r="H294" s="35">
        <v>0</v>
      </c>
      <c r="I294" s="35">
        <v>0</v>
      </c>
      <c r="J294" s="35">
        <v>0</v>
      </c>
      <c r="K294" s="35">
        <v>0</v>
      </c>
      <c r="L294" s="35">
        <v>1379</v>
      </c>
      <c r="M294" s="35">
        <v>3</v>
      </c>
      <c r="N294" s="35">
        <v>3162.24</v>
      </c>
      <c r="O294" s="324">
        <v>2</v>
      </c>
      <c r="AK294"/>
      <c r="AL294"/>
      <c r="AM294"/>
    </row>
    <row r="295" spans="1:39" x14ac:dyDescent="0.25">
      <c r="A295" s="35">
        <v>606</v>
      </c>
      <c r="B295" s="35" t="s">
        <v>291</v>
      </c>
      <c r="C295" s="36">
        <v>76450</v>
      </c>
      <c r="D295" s="35">
        <v>16989</v>
      </c>
      <c r="E295" s="35">
        <v>9204.2000000000007</v>
      </c>
      <c r="F295" s="35">
        <v>14940</v>
      </c>
      <c r="G295" s="324">
        <v>51780</v>
      </c>
      <c r="H295" s="35">
        <v>1575.6</v>
      </c>
      <c r="I295" s="35">
        <v>2748.8</v>
      </c>
      <c r="J295" s="35">
        <v>0</v>
      </c>
      <c r="K295" s="35">
        <v>0</v>
      </c>
      <c r="L295" s="35">
        <v>1790</v>
      </c>
      <c r="M295" s="35">
        <v>196</v>
      </c>
      <c r="N295" s="35">
        <v>123152.682</v>
      </c>
      <c r="O295" s="324">
        <v>1</v>
      </c>
      <c r="AK295"/>
      <c r="AL295"/>
      <c r="AM295"/>
    </row>
    <row r="296" spans="1:39" x14ac:dyDescent="0.25">
      <c r="A296" s="35">
        <v>88</v>
      </c>
      <c r="B296" s="35" t="s">
        <v>292</v>
      </c>
      <c r="C296" s="36">
        <v>942</v>
      </c>
      <c r="D296" s="35">
        <v>184</v>
      </c>
      <c r="E296" s="35">
        <v>66</v>
      </c>
      <c r="F296" s="35">
        <v>0</v>
      </c>
      <c r="G296" s="324">
        <v>30</v>
      </c>
      <c r="H296" s="35">
        <v>0</v>
      </c>
      <c r="I296" s="35">
        <v>36.800000000000004</v>
      </c>
      <c r="J296" s="35">
        <v>0</v>
      </c>
      <c r="K296" s="35">
        <v>16.299999999999997</v>
      </c>
      <c r="L296" s="35">
        <v>3859</v>
      </c>
      <c r="M296" s="35">
        <v>43</v>
      </c>
      <c r="N296" s="35">
        <v>265.2</v>
      </c>
      <c r="O296" s="324">
        <v>1</v>
      </c>
      <c r="AK296"/>
      <c r="AL296"/>
      <c r="AM296"/>
    </row>
    <row r="297" spans="1:39" x14ac:dyDescent="0.25">
      <c r="A297" s="35">
        <v>844</v>
      </c>
      <c r="B297" s="35" t="s">
        <v>293</v>
      </c>
      <c r="C297" s="36">
        <v>23360</v>
      </c>
      <c r="D297" s="35">
        <v>5247</v>
      </c>
      <c r="E297" s="35">
        <v>1674.4</v>
      </c>
      <c r="F297" s="35">
        <v>305</v>
      </c>
      <c r="G297" s="324">
        <v>15390</v>
      </c>
      <c r="H297" s="35">
        <v>380.15999999999997</v>
      </c>
      <c r="I297" s="35">
        <v>1667.2</v>
      </c>
      <c r="J297" s="35">
        <v>0</v>
      </c>
      <c r="K297" s="35">
        <v>198.59999999999991</v>
      </c>
      <c r="L297" s="35">
        <v>4154</v>
      </c>
      <c r="M297" s="35">
        <v>12</v>
      </c>
      <c r="N297" s="35">
        <v>9589.8880000000008</v>
      </c>
      <c r="O297" s="324">
        <v>2</v>
      </c>
      <c r="AK297"/>
      <c r="AL297"/>
      <c r="AM297"/>
    </row>
    <row r="298" spans="1:39" x14ac:dyDescent="0.25">
      <c r="A298" s="35">
        <v>962</v>
      </c>
      <c r="B298" s="35" t="s">
        <v>294</v>
      </c>
      <c r="C298" s="36">
        <v>12901</v>
      </c>
      <c r="D298" s="35">
        <v>2560</v>
      </c>
      <c r="E298" s="35">
        <v>921</v>
      </c>
      <c r="F298" s="35">
        <v>130</v>
      </c>
      <c r="G298" s="324">
        <v>2000</v>
      </c>
      <c r="H298" s="35">
        <v>0</v>
      </c>
      <c r="I298" s="35">
        <v>0</v>
      </c>
      <c r="J298" s="35">
        <v>0</v>
      </c>
      <c r="K298" s="35">
        <v>0</v>
      </c>
      <c r="L298" s="35">
        <v>2405</v>
      </c>
      <c r="M298" s="35">
        <v>6</v>
      </c>
      <c r="N298" s="35">
        <v>2615.16</v>
      </c>
      <c r="O298" s="324">
        <v>3</v>
      </c>
      <c r="AK298"/>
      <c r="AL298"/>
      <c r="AM298"/>
    </row>
    <row r="299" spans="1:39" x14ac:dyDescent="0.25">
      <c r="A299" s="35">
        <v>608</v>
      </c>
      <c r="B299" s="35" t="s">
        <v>295</v>
      </c>
      <c r="C299" s="36">
        <v>11903</v>
      </c>
      <c r="D299" s="35">
        <v>2876</v>
      </c>
      <c r="E299" s="35">
        <v>901.9</v>
      </c>
      <c r="F299" s="35">
        <v>960</v>
      </c>
      <c r="G299" s="324">
        <v>1560</v>
      </c>
      <c r="H299" s="35">
        <v>0</v>
      </c>
      <c r="I299" s="35">
        <v>1932.8000000000002</v>
      </c>
      <c r="J299" s="35">
        <v>0</v>
      </c>
      <c r="K299" s="35">
        <v>375.49999999999977</v>
      </c>
      <c r="L299" s="35">
        <v>629</v>
      </c>
      <c r="M299" s="35">
        <v>63</v>
      </c>
      <c r="N299" s="35">
        <v>5935.2430000000004</v>
      </c>
      <c r="O299" s="324">
        <v>1</v>
      </c>
      <c r="AK299"/>
      <c r="AL299"/>
      <c r="AM299"/>
    </row>
    <row r="300" spans="1:39" x14ac:dyDescent="0.25">
      <c r="A300" s="35">
        <v>1676</v>
      </c>
      <c r="B300" s="35" t="s">
        <v>296</v>
      </c>
      <c r="C300" s="36">
        <v>33852</v>
      </c>
      <c r="D300" s="35">
        <v>6968</v>
      </c>
      <c r="E300" s="35">
        <v>2526.4</v>
      </c>
      <c r="F300" s="35">
        <v>260</v>
      </c>
      <c r="G300" s="324">
        <v>5780</v>
      </c>
      <c r="H300" s="35">
        <v>192.5</v>
      </c>
      <c r="I300" s="35">
        <v>884.80000000000007</v>
      </c>
      <c r="J300" s="35">
        <v>0</v>
      </c>
      <c r="K300" s="35">
        <v>0</v>
      </c>
      <c r="L300" s="35">
        <v>22996</v>
      </c>
      <c r="M300" s="35">
        <v>7236</v>
      </c>
      <c r="N300" s="35">
        <v>10375.023999999999</v>
      </c>
      <c r="O300" s="324">
        <v>20</v>
      </c>
      <c r="AK300"/>
      <c r="AL300"/>
      <c r="AM300"/>
    </row>
    <row r="301" spans="1:39" x14ac:dyDescent="0.25">
      <c r="A301" s="35">
        <v>518</v>
      </c>
      <c r="B301" s="35" t="s">
        <v>297</v>
      </c>
      <c r="C301" s="36">
        <v>508940</v>
      </c>
      <c r="D301" s="35">
        <v>117210</v>
      </c>
      <c r="E301" s="35">
        <v>58059.199999999997</v>
      </c>
      <c r="F301" s="35">
        <v>129355</v>
      </c>
      <c r="G301" s="324">
        <v>945190</v>
      </c>
      <c r="H301" s="35">
        <v>9618.42</v>
      </c>
      <c r="I301" s="35">
        <v>18305.600000000002</v>
      </c>
      <c r="J301" s="35">
        <v>0</v>
      </c>
      <c r="K301" s="35">
        <v>1275.7999999999993</v>
      </c>
      <c r="L301" s="35">
        <v>8158</v>
      </c>
      <c r="M301" s="35">
        <v>348</v>
      </c>
      <c r="N301" s="35">
        <v>1244339.392</v>
      </c>
      <c r="O301" s="324">
        <v>4</v>
      </c>
      <c r="AK301"/>
      <c r="AL301"/>
      <c r="AM301"/>
    </row>
    <row r="302" spans="1:39" x14ac:dyDescent="0.25">
      <c r="A302" s="35">
        <v>796</v>
      </c>
      <c r="B302" s="35" t="s">
        <v>298</v>
      </c>
      <c r="C302" s="36">
        <v>143733</v>
      </c>
      <c r="D302" s="35">
        <v>31608</v>
      </c>
      <c r="E302" s="35">
        <v>13399.7</v>
      </c>
      <c r="F302" s="35">
        <v>10900</v>
      </c>
      <c r="G302" s="324">
        <v>258230</v>
      </c>
      <c r="H302" s="35">
        <v>4994.12</v>
      </c>
      <c r="I302" s="35">
        <v>7245.6</v>
      </c>
      <c r="J302" s="35">
        <v>0</v>
      </c>
      <c r="K302" s="35">
        <v>0</v>
      </c>
      <c r="L302" s="35">
        <v>8419</v>
      </c>
      <c r="M302" s="35">
        <v>760</v>
      </c>
      <c r="N302" s="35">
        <v>134617.10399999999</v>
      </c>
      <c r="O302" s="324">
        <v>5</v>
      </c>
      <c r="AK302"/>
      <c r="AL302"/>
      <c r="AM302"/>
    </row>
    <row r="303" spans="1:39" x14ac:dyDescent="0.25">
      <c r="A303" s="35">
        <v>965</v>
      </c>
      <c r="B303" s="38" t="s">
        <v>299</v>
      </c>
      <c r="C303" s="36">
        <v>10844</v>
      </c>
      <c r="D303" s="35">
        <v>2034</v>
      </c>
      <c r="E303" s="35">
        <v>938.9</v>
      </c>
      <c r="F303" s="35">
        <v>60</v>
      </c>
      <c r="G303" s="324">
        <v>1690</v>
      </c>
      <c r="H303" s="35">
        <v>0</v>
      </c>
      <c r="I303" s="35">
        <v>0</v>
      </c>
      <c r="J303" s="35">
        <v>0</v>
      </c>
      <c r="K303" s="35">
        <v>0</v>
      </c>
      <c r="L303" s="35">
        <v>1603</v>
      </c>
      <c r="M303" s="35">
        <v>0</v>
      </c>
      <c r="N303" s="35">
        <v>3245.9789999999998</v>
      </c>
      <c r="O303" s="324">
        <v>3</v>
      </c>
      <c r="AK303"/>
      <c r="AL303"/>
      <c r="AM303"/>
    </row>
    <row r="304" spans="1:39" x14ac:dyDescent="0.25">
      <c r="A304" s="35">
        <v>1702</v>
      </c>
      <c r="B304" s="35" t="s">
        <v>300</v>
      </c>
      <c r="C304" s="36">
        <v>11691</v>
      </c>
      <c r="D304" s="35">
        <v>2773</v>
      </c>
      <c r="E304" s="35">
        <v>725.9</v>
      </c>
      <c r="F304" s="35">
        <v>70</v>
      </c>
      <c r="G304" s="324">
        <v>1300</v>
      </c>
      <c r="H304" s="35">
        <v>259.5</v>
      </c>
      <c r="I304" s="35">
        <v>1040.8</v>
      </c>
      <c r="J304" s="35">
        <v>0</v>
      </c>
      <c r="K304" s="35">
        <v>0</v>
      </c>
      <c r="L304" s="35">
        <v>9926</v>
      </c>
      <c r="M304" s="35">
        <v>50</v>
      </c>
      <c r="N304" s="35">
        <v>1239.296</v>
      </c>
      <c r="O304" s="324">
        <v>7</v>
      </c>
      <c r="AK304"/>
      <c r="AL304"/>
      <c r="AM304"/>
    </row>
    <row r="305" spans="1:39" x14ac:dyDescent="0.25">
      <c r="A305" s="35">
        <v>845</v>
      </c>
      <c r="B305" s="35" t="s">
        <v>301</v>
      </c>
      <c r="C305" s="36">
        <v>28121</v>
      </c>
      <c r="D305" s="35">
        <v>6681</v>
      </c>
      <c r="E305" s="35">
        <v>1489.5</v>
      </c>
      <c r="F305" s="35">
        <v>305</v>
      </c>
      <c r="G305" s="324">
        <v>4610</v>
      </c>
      <c r="H305" s="35">
        <v>1693.3586</v>
      </c>
      <c r="I305" s="35">
        <v>889.6</v>
      </c>
      <c r="J305" s="35">
        <v>0</v>
      </c>
      <c r="K305" s="35">
        <v>0</v>
      </c>
      <c r="L305" s="35">
        <v>5842</v>
      </c>
      <c r="M305" s="35">
        <v>91</v>
      </c>
      <c r="N305" s="35">
        <v>6702.5150000000003</v>
      </c>
      <c r="O305" s="324">
        <v>7</v>
      </c>
      <c r="AK305"/>
      <c r="AL305"/>
      <c r="AM305"/>
    </row>
    <row r="306" spans="1:39" x14ac:dyDescent="0.25">
      <c r="A306" s="35">
        <v>846</v>
      </c>
      <c r="B306" s="35" t="s">
        <v>302</v>
      </c>
      <c r="C306" s="36">
        <v>17934</v>
      </c>
      <c r="D306" s="35">
        <v>4195</v>
      </c>
      <c r="E306" s="35">
        <v>1162.8</v>
      </c>
      <c r="F306" s="35">
        <v>170</v>
      </c>
      <c r="G306" s="324">
        <v>5080</v>
      </c>
      <c r="H306" s="35">
        <v>0</v>
      </c>
      <c r="I306" s="35">
        <v>0</v>
      </c>
      <c r="J306" s="35">
        <v>0</v>
      </c>
      <c r="K306" s="35">
        <v>0</v>
      </c>
      <c r="L306" s="35">
        <v>6440</v>
      </c>
      <c r="M306" s="35">
        <v>54</v>
      </c>
      <c r="N306" s="35">
        <v>4754.9399999999996</v>
      </c>
      <c r="O306" s="324">
        <v>5</v>
      </c>
      <c r="AK306"/>
      <c r="AL306"/>
      <c r="AM306"/>
    </row>
    <row r="307" spans="1:39" x14ac:dyDescent="0.25">
      <c r="A307" s="35">
        <v>1883</v>
      </c>
      <c r="B307" s="35" t="s">
        <v>303</v>
      </c>
      <c r="C307" s="36">
        <v>93691</v>
      </c>
      <c r="D307" s="35">
        <v>18050</v>
      </c>
      <c r="E307" s="35">
        <v>10856.3</v>
      </c>
      <c r="F307" s="35">
        <v>3325</v>
      </c>
      <c r="G307" s="324">
        <v>137450</v>
      </c>
      <c r="H307" s="35">
        <v>2760.12</v>
      </c>
      <c r="I307" s="35">
        <v>5490.4000000000005</v>
      </c>
      <c r="J307" s="35">
        <v>0</v>
      </c>
      <c r="K307" s="35">
        <v>0</v>
      </c>
      <c r="L307" s="35">
        <v>7899</v>
      </c>
      <c r="M307" s="35">
        <v>160</v>
      </c>
      <c r="N307" s="35">
        <v>64868.254000000001</v>
      </c>
      <c r="O307" s="324">
        <v>7</v>
      </c>
      <c r="AK307"/>
      <c r="AL307"/>
      <c r="AM307"/>
    </row>
    <row r="308" spans="1:39" x14ac:dyDescent="0.25">
      <c r="A308" s="35">
        <v>610</v>
      </c>
      <c r="B308" s="35" t="s">
        <v>304</v>
      </c>
      <c r="C308" s="36">
        <v>24528</v>
      </c>
      <c r="D308" s="35">
        <v>5952</v>
      </c>
      <c r="E308" s="35">
        <v>2024.3999999999999</v>
      </c>
      <c r="F308" s="35">
        <v>1160</v>
      </c>
      <c r="G308" s="324">
        <v>9280</v>
      </c>
      <c r="H308" s="35">
        <v>1034.3999999999999</v>
      </c>
      <c r="I308" s="35">
        <v>256.8</v>
      </c>
      <c r="J308" s="35">
        <v>0</v>
      </c>
      <c r="K308" s="35">
        <v>0</v>
      </c>
      <c r="L308" s="35">
        <v>1283</v>
      </c>
      <c r="M308" s="35">
        <v>118</v>
      </c>
      <c r="N308" s="35">
        <v>18362.484</v>
      </c>
      <c r="O308" s="324">
        <v>1</v>
      </c>
      <c r="AK308"/>
      <c r="AL308"/>
      <c r="AM308"/>
    </row>
    <row r="309" spans="1:39" x14ac:dyDescent="0.25">
      <c r="A309" s="35">
        <v>40</v>
      </c>
      <c r="B309" s="35" t="s">
        <v>305</v>
      </c>
      <c r="C309" s="36">
        <v>15548</v>
      </c>
      <c r="D309" s="35">
        <v>3750</v>
      </c>
      <c r="E309" s="35">
        <v>1163.6999999999998</v>
      </c>
      <c r="F309" s="35">
        <v>150</v>
      </c>
      <c r="G309" s="324">
        <v>1050</v>
      </c>
      <c r="H309" s="35">
        <v>0</v>
      </c>
      <c r="I309" s="35">
        <v>120.80000000000001</v>
      </c>
      <c r="J309" s="35">
        <v>0</v>
      </c>
      <c r="K309" s="35">
        <v>0</v>
      </c>
      <c r="L309" s="35">
        <v>15065</v>
      </c>
      <c r="M309" s="35">
        <v>822</v>
      </c>
      <c r="N309" s="35">
        <v>1399.23</v>
      </c>
      <c r="O309" s="324">
        <v>14</v>
      </c>
      <c r="AK309"/>
      <c r="AL309"/>
      <c r="AM309"/>
    </row>
    <row r="310" spans="1:39" x14ac:dyDescent="0.25">
      <c r="A310" s="35">
        <v>1714</v>
      </c>
      <c r="B310" s="35" t="s">
        <v>306</v>
      </c>
      <c r="C310" s="36">
        <v>23820</v>
      </c>
      <c r="D310" s="35">
        <v>4393</v>
      </c>
      <c r="E310" s="35">
        <v>2171.8999999999996</v>
      </c>
      <c r="F310" s="35">
        <v>255</v>
      </c>
      <c r="G310" s="324">
        <v>8720</v>
      </c>
      <c r="H310" s="35">
        <v>0</v>
      </c>
      <c r="I310" s="35">
        <v>864</v>
      </c>
      <c r="J310" s="35">
        <v>0</v>
      </c>
      <c r="K310" s="35">
        <v>0</v>
      </c>
      <c r="L310" s="35">
        <v>27944</v>
      </c>
      <c r="M310" s="35">
        <v>371</v>
      </c>
      <c r="N310" s="35">
        <v>5801.3119999999999</v>
      </c>
      <c r="O310" s="324">
        <v>24</v>
      </c>
      <c r="AK310"/>
      <c r="AL310"/>
      <c r="AM310"/>
    </row>
    <row r="311" spans="1:39" x14ac:dyDescent="0.25">
      <c r="A311" s="35">
        <v>90</v>
      </c>
      <c r="B311" s="35" t="s">
        <v>307</v>
      </c>
      <c r="C311" s="36">
        <v>55467</v>
      </c>
      <c r="D311" s="35">
        <v>13308</v>
      </c>
      <c r="E311" s="35">
        <v>5857.2999999999993</v>
      </c>
      <c r="F311" s="35">
        <v>1025</v>
      </c>
      <c r="G311" s="324">
        <v>83340</v>
      </c>
      <c r="H311" s="35">
        <v>4464.6278000000002</v>
      </c>
      <c r="I311" s="35">
        <v>3656.8</v>
      </c>
      <c r="J311" s="35">
        <v>0</v>
      </c>
      <c r="K311" s="35">
        <v>0</v>
      </c>
      <c r="L311" s="35">
        <v>11743</v>
      </c>
      <c r="M311" s="35">
        <v>874</v>
      </c>
      <c r="N311" s="35">
        <v>29766.138999999999</v>
      </c>
      <c r="O311" s="324">
        <v>10</v>
      </c>
      <c r="AK311"/>
      <c r="AL311"/>
      <c r="AM311"/>
    </row>
    <row r="312" spans="1:39" x14ac:dyDescent="0.25">
      <c r="A312" s="35">
        <v>342</v>
      </c>
      <c r="B312" s="35" t="s">
        <v>308</v>
      </c>
      <c r="C312" s="36">
        <v>45493</v>
      </c>
      <c r="D312" s="35">
        <v>10648</v>
      </c>
      <c r="E312" s="35">
        <v>3375.1</v>
      </c>
      <c r="F312" s="35">
        <v>3655</v>
      </c>
      <c r="G312" s="324">
        <v>24770</v>
      </c>
      <c r="H312" s="35">
        <v>664.31999999999994</v>
      </c>
      <c r="I312" s="35">
        <v>1239.2</v>
      </c>
      <c r="J312" s="35">
        <v>0</v>
      </c>
      <c r="K312" s="35">
        <v>59.599999999999909</v>
      </c>
      <c r="L312" s="35">
        <v>4624</v>
      </c>
      <c r="M312" s="35">
        <v>19</v>
      </c>
      <c r="N312" s="35">
        <v>28778.452000000001</v>
      </c>
      <c r="O312" s="324">
        <v>4</v>
      </c>
      <c r="AK312"/>
      <c r="AL312"/>
      <c r="AM312"/>
    </row>
    <row r="313" spans="1:39" x14ac:dyDescent="0.25">
      <c r="A313" s="35">
        <v>847</v>
      </c>
      <c r="B313" s="35" t="s">
        <v>309</v>
      </c>
      <c r="C313" s="36">
        <v>18690</v>
      </c>
      <c r="D313" s="35">
        <v>4124</v>
      </c>
      <c r="E313" s="35">
        <v>1335</v>
      </c>
      <c r="F313" s="35">
        <v>120</v>
      </c>
      <c r="G313" s="324">
        <v>5990</v>
      </c>
      <c r="H313" s="35">
        <v>405.9</v>
      </c>
      <c r="I313" s="35">
        <v>700</v>
      </c>
      <c r="J313" s="35">
        <v>0</v>
      </c>
      <c r="K313" s="35">
        <v>0</v>
      </c>
      <c r="L313" s="35">
        <v>8032</v>
      </c>
      <c r="M313" s="35">
        <v>118</v>
      </c>
      <c r="N313" s="35">
        <v>5212.3999999999996</v>
      </c>
      <c r="O313" s="324">
        <v>5</v>
      </c>
      <c r="AK313"/>
      <c r="AL313"/>
      <c r="AM313"/>
    </row>
    <row r="314" spans="1:39" x14ac:dyDescent="0.25">
      <c r="A314" s="35">
        <v>848</v>
      </c>
      <c r="B314" s="35" t="s">
        <v>310</v>
      </c>
      <c r="C314" s="36">
        <v>16235</v>
      </c>
      <c r="D314" s="35">
        <v>3965</v>
      </c>
      <c r="E314" s="35">
        <v>632.4</v>
      </c>
      <c r="F314" s="35">
        <v>240</v>
      </c>
      <c r="G314" s="324">
        <v>4700</v>
      </c>
      <c r="H314" s="35">
        <v>536.29999999999995</v>
      </c>
      <c r="I314" s="35">
        <v>0</v>
      </c>
      <c r="J314" s="35">
        <v>0</v>
      </c>
      <c r="K314" s="35">
        <v>0</v>
      </c>
      <c r="L314" s="35">
        <v>2595</v>
      </c>
      <c r="M314" s="35">
        <v>56</v>
      </c>
      <c r="N314" s="35">
        <v>4360</v>
      </c>
      <c r="O314" s="324">
        <v>2</v>
      </c>
      <c r="AK314"/>
      <c r="AL314"/>
      <c r="AM314"/>
    </row>
    <row r="315" spans="1:39" x14ac:dyDescent="0.25">
      <c r="A315" s="35">
        <v>612</v>
      </c>
      <c r="B315" s="35" t="s">
        <v>311</v>
      </c>
      <c r="C315" s="36">
        <v>72561</v>
      </c>
      <c r="D315" s="35">
        <v>15712</v>
      </c>
      <c r="E315" s="35">
        <v>6319.9</v>
      </c>
      <c r="F315" s="35">
        <v>6890</v>
      </c>
      <c r="G315" s="324">
        <v>69440</v>
      </c>
      <c r="H315" s="35">
        <v>1499.8400000000001</v>
      </c>
      <c r="I315" s="35">
        <v>4185.6000000000004</v>
      </c>
      <c r="J315" s="35">
        <v>0</v>
      </c>
      <c r="K315" s="35">
        <v>0</v>
      </c>
      <c r="L315" s="35">
        <v>2608</v>
      </c>
      <c r="M315" s="35">
        <v>418</v>
      </c>
      <c r="N315" s="35">
        <v>75056.813999999998</v>
      </c>
      <c r="O315" s="324">
        <v>1</v>
      </c>
      <c r="AK315"/>
      <c r="AL315"/>
      <c r="AM315"/>
    </row>
    <row r="316" spans="1:39" x14ac:dyDescent="0.25">
      <c r="A316" s="35">
        <v>37</v>
      </c>
      <c r="B316" s="35" t="s">
        <v>312</v>
      </c>
      <c r="C316" s="36">
        <v>32803</v>
      </c>
      <c r="D316" s="35">
        <v>7152</v>
      </c>
      <c r="E316" s="35">
        <v>4292.3</v>
      </c>
      <c r="F316" s="35">
        <v>265</v>
      </c>
      <c r="G316" s="324">
        <v>32280</v>
      </c>
      <c r="H316" s="35">
        <v>1228.48</v>
      </c>
      <c r="I316" s="35">
        <v>1291.2</v>
      </c>
      <c r="J316" s="35">
        <v>0</v>
      </c>
      <c r="K316" s="35">
        <v>88.299999999999955</v>
      </c>
      <c r="L316" s="35">
        <v>11767</v>
      </c>
      <c r="M316" s="35">
        <v>228</v>
      </c>
      <c r="N316" s="35">
        <v>11583.325000000001</v>
      </c>
      <c r="O316" s="324">
        <v>13</v>
      </c>
      <c r="AK316"/>
      <c r="AL316"/>
      <c r="AM316"/>
    </row>
    <row r="317" spans="1:39" x14ac:dyDescent="0.25">
      <c r="A317" s="35">
        <v>180</v>
      </c>
      <c r="B317" s="35" t="s">
        <v>313</v>
      </c>
      <c r="C317" s="36">
        <v>16367</v>
      </c>
      <c r="D317" s="35">
        <v>5201</v>
      </c>
      <c r="E317" s="35">
        <v>583.1</v>
      </c>
      <c r="F317" s="35">
        <v>60</v>
      </c>
      <c r="G317" s="324">
        <v>9940</v>
      </c>
      <c r="H317" s="35">
        <v>0</v>
      </c>
      <c r="I317" s="35">
        <v>351.20000000000005</v>
      </c>
      <c r="J317" s="35">
        <v>0</v>
      </c>
      <c r="K317" s="35">
        <v>0</v>
      </c>
      <c r="L317" s="35">
        <v>13417</v>
      </c>
      <c r="M317" s="35">
        <v>152</v>
      </c>
      <c r="N317" s="35">
        <v>1987.6769999999999</v>
      </c>
      <c r="O317" s="324">
        <v>7</v>
      </c>
      <c r="AK317"/>
      <c r="AL317"/>
      <c r="AM317"/>
    </row>
    <row r="318" spans="1:39" x14ac:dyDescent="0.25">
      <c r="A318" s="35">
        <v>532</v>
      </c>
      <c r="B318" s="35" t="s">
        <v>314</v>
      </c>
      <c r="C318" s="36">
        <v>21485</v>
      </c>
      <c r="D318" s="35">
        <v>5200</v>
      </c>
      <c r="E318" s="35">
        <v>1483</v>
      </c>
      <c r="F318" s="35">
        <v>465</v>
      </c>
      <c r="G318" s="324">
        <v>14500</v>
      </c>
      <c r="H318" s="35">
        <v>831.6</v>
      </c>
      <c r="I318" s="35">
        <v>1737.6000000000001</v>
      </c>
      <c r="J318" s="35">
        <v>0</v>
      </c>
      <c r="K318" s="35">
        <v>0</v>
      </c>
      <c r="L318" s="35">
        <v>1452</v>
      </c>
      <c r="M318" s="35">
        <v>105</v>
      </c>
      <c r="N318" s="35">
        <v>9811.9</v>
      </c>
      <c r="O318" s="324">
        <v>1</v>
      </c>
      <c r="AK318"/>
      <c r="AL318"/>
      <c r="AM318"/>
    </row>
    <row r="319" spans="1:39" x14ac:dyDescent="0.25">
      <c r="A319" s="35">
        <v>851</v>
      </c>
      <c r="B319" s="35" t="s">
        <v>315</v>
      </c>
      <c r="C319" s="36">
        <v>23374</v>
      </c>
      <c r="D319" s="35">
        <v>4913</v>
      </c>
      <c r="E319" s="35">
        <v>1866.7</v>
      </c>
      <c r="F319" s="35">
        <v>360</v>
      </c>
      <c r="G319" s="324">
        <v>4620</v>
      </c>
      <c r="H319" s="35">
        <v>0</v>
      </c>
      <c r="I319" s="35">
        <v>350.40000000000003</v>
      </c>
      <c r="J319" s="35">
        <v>0</v>
      </c>
      <c r="K319" s="35">
        <v>0</v>
      </c>
      <c r="L319" s="35">
        <v>14649</v>
      </c>
      <c r="M319" s="35">
        <v>1266</v>
      </c>
      <c r="N319" s="35">
        <v>6432.9650000000001</v>
      </c>
      <c r="O319" s="324">
        <v>8</v>
      </c>
      <c r="AK319"/>
      <c r="AL319"/>
      <c r="AM319"/>
    </row>
    <row r="320" spans="1:39" x14ac:dyDescent="0.25">
      <c r="A320" s="35">
        <v>1708</v>
      </c>
      <c r="B320" s="35" t="s">
        <v>316</v>
      </c>
      <c r="C320" s="36">
        <v>43350</v>
      </c>
      <c r="D320" s="35">
        <v>10044</v>
      </c>
      <c r="E320" s="35">
        <v>3688.6</v>
      </c>
      <c r="F320" s="35">
        <v>655</v>
      </c>
      <c r="G320" s="324">
        <v>28760</v>
      </c>
      <c r="H320" s="35">
        <v>1094.42</v>
      </c>
      <c r="I320" s="35">
        <v>1581.6000000000001</v>
      </c>
      <c r="J320" s="35">
        <v>0</v>
      </c>
      <c r="K320" s="35">
        <v>24.499999999999773</v>
      </c>
      <c r="L320" s="35">
        <v>28900</v>
      </c>
      <c r="M320" s="35">
        <v>3259</v>
      </c>
      <c r="N320" s="35">
        <v>12995.002</v>
      </c>
      <c r="O320" s="324">
        <v>34</v>
      </c>
      <c r="AK320"/>
      <c r="AL320"/>
      <c r="AM320"/>
    </row>
    <row r="321" spans="1:47" x14ac:dyDescent="0.25">
      <c r="A321" s="35">
        <v>971</v>
      </c>
      <c r="B321" s="35" t="s">
        <v>317</v>
      </c>
      <c r="C321" s="36">
        <v>25390</v>
      </c>
      <c r="D321" s="35">
        <v>4820</v>
      </c>
      <c r="E321" s="35">
        <v>2143.3000000000002</v>
      </c>
      <c r="F321" s="35">
        <v>335</v>
      </c>
      <c r="G321" s="324">
        <v>14940</v>
      </c>
      <c r="H321" s="35">
        <v>0</v>
      </c>
      <c r="I321" s="35">
        <v>1070.4000000000001</v>
      </c>
      <c r="J321" s="35">
        <v>0</v>
      </c>
      <c r="K321" s="35">
        <v>272.09999999999991</v>
      </c>
      <c r="L321" s="35">
        <v>2109</v>
      </c>
      <c r="M321" s="35">
        <v>171</v>
      </c>
      <c r="N321" s="35">
        <v>9590.1049999999996</v>
      </c>
      <c r="O321" s="324">
        <v>3</v>
      </c>
      <c r="AK321"/>
      <c r="AL321"/>
      <c r="AM321"/>
    </row>
    <row r="322" spans="1:47" x14ac:dyDescent="0.25">
      <c r="A322" s="35">
        <v>1904</v>
      </c>
      <c r="B322" s="35" t="s">
        <v>615</v>
      </c>
      <c r="C322" s="36">
        <v>63856</v>
      </c>
      <c r="D322" s="35">
        <v>15040</v>
      </c>
      <c r="E322" s="35">
        <v>3479.6</v>
      </c>
      <c r="F322" s="35">
        <v>3095</v>
      </c>
      <c r="G322" s="324">
        <v>16910</v>
      </c>
      <c r="H322" s="35">
        <v>271.26</v>
      </c>
      <c r="I322" s="35">
        <v>3244.8</v>
      </c>
      <c r="J322" s="35">
        <v>0</v>
      </c>
      <c r="K322" s="35">
        <v>66.299999999999727</v>
      </c>
      <c r="L322" s="35">
        <v>9629</v>
      </c>
      <c r="M322" s="35">
        <v>1053</v>
      </c>
      <c r="N322" s="35">
        <v>33644.256000000001</v>
      </c>
      <c r="O322" s="324">
        <v>19</v>
      </c>
      <c r="AK322"/>
      <c r="AL322"/>
      <c r="AM322"/>
    </row>
    <row r="323" spans="1:47" x14ac:dyDescent="0.25">
      <c r="A323" s="35">
        <v>617</v>
      </c>
      <c r="B323" s="35" t="s">
        <v>318</v>
      </c>
      <c r="C323" s="36">
        <v>8683</v>
      </c>
      <c r="D323" s="35">
        <v>1837</v>
      </c>
      <c r="E323" s="35">
        <v>593</v>
      </c>
      <c r="F323" s="35">
        <v>125</v>
      </c>
      <c r="G323" s="324">
        <v>530</v>
      </c>
      <c r="H323" s="35">
        <v>0</v>
      </c>
      <c r="I323" s="35">
        <v>0</v>
      </c>
      <c r="J323" s="35">
        <v>0</v>
      </c>
      <c r="K323" s="35">
        <v>0</v>
      </c>
      <c r="L323" s="35">
        <v>5027</v>
      </c>
      <c r="M323" s="35">
        <v>743</v>
      </c>
      <c r="N323" s="35">
        <v>2314.5100000000002</v>
      </c>
      <c r="O323" s="324">
        <v>5</v>
      </c>
      <c r="AK323"/>
      <c r="AL323"/>
      <c r="AM323"/>
    </row>
    <row r="324" spans="1:47" x14ac:dyDescent="0.25">
      <c r="A324" s="35">
        <v>1900</v>
      </c>
      <c r="B324" s="35" t="s">
        <v>614</v>
      </c>
      <c r="C324" s="36">
        <v>84180</v>
      </c>
      <c r="D324" s="35">
        <v>20390</v>
      </c>
      <c r="E324" s="35">
        <v>8168.2999999999993</v>
      </c>
      <c r="F324" s="35">
        <v>995</v>
      </c>
      <c r="G324" s="324">
        <v>73700</v>
      </c>
      <c r="H324" s="35">
        <v>1989.92</v>
      </c>
      <c r="I324" s="35">
        <v>4534.4000000000005</v>
      </c>
      <c r="J324" s="35">
        <v>0</v>
      </c>
      <c r="K324" s="35">
        <v>0</v>
      </c>
      <c r="L324" s="35">
        <v>45571</v>
      </c>
      <c r="M324" s="35">
        <v>5081</v>
      </c>
      <c r="N324" s="35">
        <v>33298.298000000003</v>
      </c>
      <c r="O324" s="324">
        <v>55</v>
      </c>
      <c r="AK324"/>
      <c r="AL324"/>
      <c r="AM324"/>
    </row>
    <row r="325" spans="1:47" x14ac:dyDescent="0.25">
      <c r="A325" s="35">
        <v>9</v>
      </c>
      <c r="B325" s="35" t="s">
        <v>319</v>
      </c>
      <c r="C325" s="36">
        <v>7479</v>
      </c>
      <c r="D325" s="35">
        <v>1984</v>
      </c>
      <c r="E325" s="35">
        <v>520.70000000000005</v>
      </c>
      <c r="F325" s="35">
        <v>90</v>
      </c>
      <c r="G325" s="324">
        <v>580</v>
      </c>
      <c r="H325" s="35">
        <v>0</v>
      </c>
      <c r="I325" s="35">
        <v>0</v>
      </c>
      <c r="J325" s="35">
        <v>0</v>
      </c>
      <c r="K325" s="35">
        <v>0</v>
      </c>
      <c r="L325" s="35">
        <v>4532</v>
      </c>
      <c r="M325" s="35">
        <v>41</v>
      </c>
      <c r="N325" s="35">
        <v>1008.318</v>
      </c>
      <c r="O325" s="324">
        <v>9</v>
      </c>
      <c r="AK325"/>
      <c r="AL325"/>
      <c r="AM325"/>
    </row>
    <row r="326" spans="1:47" x14ac:dyDescent="0.25">
      <c r="A326" s="35">
        <v>715</v>
      </c>
      <c r="B326" s="35" t="s">
        <v>320</v>
      </c>
      <c r="C326" s="36">
        <v>54709</v>
      </c>
      <c r="D326" s="35">
        <v>11340</v>
      </c>
      <c r="E326" s="35">
        <v>5506.5</v>
      </c>
      <c r="F326" s="35">
        <v>2465</v>
      </c>
      <c r="G326" s="324">
        <v>51040</v>
      </c>
      <c r="H326" s="35">
        <v>922.61999999999989</v>
      </c>
      <c r="I326" s="35">
        <v>2058.4</v>
      </c>
      <c r="J326" s="35">
        <v>0</v>
      </c>
      <c r="K326" s="35">
        <v>0</v>
      </c>
      <c r="L326" s="35">
        <v>25052</v>
      </c>
      <c r="M326" s="35">
        <v>1230</v>
      </c>
      <c r="N326" s="35">
        <v>21449.764999999999</v>
      </c>
      <c r="O326" s="324">
        <v>25</v>
      </c>
      <c r="AK326"/>
      <c r="AL326"/>
      <c r="AM326"/>
    </row>
    <row r="327" spans="1:47" x14ac:dyDescent="0.25">
      <c r="A327" s="35">
        <v>93</v>
      </c>
      <c r="B327" s="35" t="s">
        <v>321</v>
      </c>
      <c r="C327" s="36">
        <v>4780</v>
      </c>
      <c r="D327" s="35">
        <v>992</v>
      </c>
      <c r="E327" s="35">
        <v>302.09999999999997</v>
      </c>
      <c r="F327" s="35">
        <v>30</v>
      </c>
      <c r="G327" s="324">
        <v>1240</v>
      </c>
      <c r="H327" s="35">
        <v>0</v>
      </c>
      <c r="I327" s="35">
        <v>122.4</v>
      </c>
      <c r="J327" s="35">
        <v>0</v>
      </c>
      <c r="K327" s="35">
        <v>10</v>
      </c>
      <c r="L327" s="35">
        <v>8463</v>
      </c>
      <c r="M327" s="35">
        <v>77</v>
      </c>
      <c r="N327" s="35">
        <v>727.11099999999999</v>
      </c>
      <c r="O327" s="324">
        <v>11</v>
      </c>
      <c r="AK327"/>
      <c r="AL327"/>
      <c r="AM327"/>
    </row>
    <row r="328" spans="1:47" x14ac:dyDescent="0.25">
      <c r="A328" s="35">
        <v>448</v>
      </c>
      <c r="B328" s="35" t="s">
        <v>322</v>
      </c>
      <c r="C328" s="36">
        <v>13552</v>
      </c>
      <c r="D328" s="35">
        <v>2924</v>
      </c>
      <c r="E328" s="35">
        <v>878.5</v>
      </c>
      <c r="F328" s="35">
        <v>110</v>
      </c>
      <c r="G328" s="324">
        <v>6600</v>
      </c>
      <c r="H328" s="35">
        <v>37.619999999999997</v>
      </c>
      <c r="I328" s="35">
        <v>764.80000000000007</v>
      </c>
      <c r="J328" s="35">
        <v>0</v>
      </c>
      <c r="K328" s="35">
        <v>0</v>
      </c>
      <c r="L328" s="35">
        <v>16223</v>
      </c>
      <c r="M328" s="35">
        <v>269</v>
      </c>
      <c r="N328" s="35">
        <v>4084.74</v>
      </c>
      <c r="O328" s="324">
        <v>23</v>
      </c>
      <c r="AK328"/>
      <c r="AL328"/>
      <c r="AM328"/>
    </row>
    <row r="329" spans="1:47" x14ac:dyDescent="0.25">
      <c r="A329" s="35">
        <v>1525</v>
      </c>
      <c r="B329" s="35" t="s">
        <v>323</v>
      </c>
      <c r="C329" s="36">
        <v>35735</v>
      </c>
      <c r="D329" s="35">
        <v>8994</v>
      </c>
      <c r="E329" s="35">
        <v>1870.1</v>
      </c>
      <c r="F329" s="35">
        <v>860</v>
      </c>
      <c r="G329" s="324">
        <v>12540</v>
      </c>
      <c r="H329" s="35">
        <v>370.21999999999997</v>
      </c>
      <c r="I329" s="35">
        <v>1585.6000000000001</v>
      </c>
      <c r="J329" s="35">
        <v>0</v>
      </c>
      <c r="K329" s="35">
        <v>0</v>
      </c>
      <c r="L329" s="35">
        <v>2846</v>
      </c>
      <c r="M329" s="35">
        <v>503</v>
      </c>
      <c r="N329" s="35">
        <v>20649.293000000001</v>
      </c>
      <c r="O329" s="324">
        <v>7</v>
      </c>
      <c r="AK329"/>
      <c r="AL329"/>
      <c r="AM329"/>
    </row>
    <row r="330" spans="1:47" x14ac:dyDescent="0.25">
      <c r="A330" s="35">
        <v>716</v>
      </c>
      <c r="B330" s="35" t="s">
        <v>324</v>
      </c>
      <c r="C330" s="36">
        <v>25408</v>
      </c>
      <c r="D330" s="35">
        <v>6716</v>
      </c>
      <c r="E330" s="35">
        <v>1825</v>
      </c>
      <c r="F330" s="35">
        <v>390</v>
      </c>
      <c r="G330" s="324">
        <v>2650</v>
      </c>
      <c r="H330" s="35">
        <v>77.22</v>
      </c>
      <c r="I330" s="35">
        <v>465.6</v>
      </c>
      <c r="J330" s="35">
        <v>0</v>
      </c>
      <c r="K330" s="35">
        <v>0</v>
      </c>
      <c r="L330" s="35">
        <v>14698</v>
      </c>
      <c r="M330" s="35">
        <v>1536</v>
      </c>
      <c r="N330" s="35">
        <v>4643.8</v>
      </c>
      <c r="O330" s="324">
        <v>11</v>
      </c>
      <c r="AK330"/>
      <c r="AL330"/>
      <c r="AM330"/>
    </row>
    <row r="331" spans="1:47" x14ac:dyDescent="0.25">
      <c r="A331" s="35">
        <v>281</v>
      </c>
      <c r="B331" s="35" t="s">
        <v>325</v>
      </c>
      <c r="C331" s="36">
        <v>41775</v>
      </c>
      <c r="D331" s="35">
        <v>10300</v>
      </c>
      <c r="E331" s="35">
        <v>3565.2</v>
      </c>
      <c r="F331" s="35">
        <v>5015</v>
      </c>
      <c r="G331" s="324">
        <v>43240</v>
      </c>
      <c r="H331" s="35">
        <v>2333.64</v>
      </c>
      <c r="I331" s="35">
        <v>2124</v>
      </c>
      <c r="J331" s="35">
        <v>0</v>
      </c>
      <c r="K331" s="35">
        <v>0</v>
      </c>
      <c r="L331" s="35">
        <v>3222</v>
      </c>
      <c r="M331" s="35">
        <v>259</v>
      </c>
      <c r="N331" s="35">
        <v>23871.276000000002</v>
      </c>
      <c r="O331" s="324">
        <v>3</v>
      </c>
      <c r="AK331"/>
      <c r="AL331"/>
      <c r="AM331"/>
    </row>
    <row r="332" spans="1:47" x14ac:dyDescent="0.25">
      <c r="A332" s="35">
        <v>855</v>
      </c>
      <c r="B332" s="35" t="s">
        <v>326</v>
      </c>
      <c r="C332" s="36">
        <v>210270</v>
      </c>
      <c r="D332" s="35">
        <v>46387</v>
      </c>
      <c r="E332" s="35">
        <v>22830.9</v>
      </c>
      <c r="F332" s="35">
        <v>22325</v>
      </c>
      <c r="G332" s="324">
        <v>349660</v>
      </c>
      <c r="H332" s="35">
        <v>5365.02</v>
      </c>
      <c r="I332" s="35">
        <v>9003.2000000000007</v>
      </c>
      <c r="J332" s="35">
        <v>0</v>
      </c>
      <c r="K332" s="35">
        <v>0</v>
      </c>
      <c r="L332" s="35">
        <v>11715</v>
      </c>
      <c r="M332" s="35">
        <v>200</v>
      </c>
      <c r="N332" s="35">
        <v>260933.054</v>
      </c>
      <c r="O332" s="324">
        <v>5</v>
      </c>
      <c r="AK332"/>
      <c r="AL332"/>
      <c r="AM332"/>
      <c r="AU332" s="36"/>
    </row>
    <row r="333" spans="1:47" x14ac:dyDescent="0.25">
      <c r="A333" s="35">
        <v>183</v>
      </c>
      <c r="B333" s="35" t="s">
        <v>327</v>
      </c>
      <c r="C333" s="36">
        <v>21206</v>
      </c>
      <c r="D333" s="35">
        <v>5622</v>
      </c>
      <c r="E333" s="35">
        <v>1089.3</v>
      </c>
      <c r="F333" s="35">
        <v>50</v>
      </c>
      <c r="G333" s="324">
        <v>3120</v>
      </c>
      <c r="H333" s="35">
        <v>0</v>
      </c>
      <c r="I333" s="35">
        <v>605.6</v>
      </c>
      <c r="J333" s="35">
        <v>0</v>
      </c>
      <c r="K333" s="35">
        <v>79.399999999999977</v>
      </c>
      <c r="L333" s="35">
        <v>14702</v>
      </c>
      <c r="M333" s="35">
        <v>42</v>
      </c>
      <c r="N333" s="35">
        <v>2129.8620000000001</v>
      </c>
      <c r="O333" s="324">
        <v>10</v>
      </c>
      <c r="AK333"/>
      <c r="AL333"/>
      <c r="AM333"/>
    </row>
    <row r="334" spans="1:47" x14ac:dyDescent="0.25">
      <c r="A334" s="35">
        <v>1700</v>
      </c>
      <c r="B334" s="35" t="s">
        <v>328</v>
      </c>
      <c r="C334" s="36">
        <v>33929</v>
      </c>
      <c r="D334" s="35">
        <v>8922</v>
      </c>
      <c r="E334" s="35">
        <v>2429.3000000000002</v>
      </c>
      <c r="F334" s="35">
        <v>165</v>
      </c>
      <c r="G334" s="324">
        <v>15040</v>
      </c>
      <c r="H334" s="35">
        <v>239.57999999999998</v>
      </c>
      <c r="I334" s="35">
        <v>805.6</v>
      </c>
      <c r="J334" s="35">
        <v>0</v>
      </c>
      <c r="K334" s="35">
        <v>0</v>
      </c>
      <c r="L334" s="35">
        <v>10627</v>
      </c>
      <c r="M334" s="35">
        <v>187</v>
      </c>
      <c r="N334" s="35">
        <v>7687.9549999999999</v>
      </c>
      <c r="O334" s="324">
        <v>8</v>
      </c>
      <c r="AK334"/>
      <c r="AL334"/>
      <c r="AM334"/>
    </row>
    <row r="335" spans="1:47" x14ac:dyDescent="0.25">
      <c r="A335" s="35">
        <v>1730</v>
      </c>
      <c r="B335" s="35" t="s">
        <v>329</v>
      </c>
      <c r="C335" s="36">
        <v>32493</v>
      </c>
      <c r="D335" s="35">
        <v>7586</v>
      </c>
      <c r="E335" s="35">
        <v>1974.3999999999999</v>
      </c>
      <c r="F335" s="35">
        <v>285</v>
      </c>
      <c r="G335" s="324">
        <v>9080</v>
      </c>
      <c r="H335" s="35">
        <v>108.85159999999999</v>
      </c>
      <c r="I335" s="35">
        <v>321.60000000000002</v>
      </c>
      <c r="J335" s="35">
        <v>0</v>
      </c>
      <c r="K335" s="35">
        <v>0</v>
      </c>
      <c r="L335" s="35">
        <v>14333</v>
      </c>
      <c r="M335" s="35">
        <v>437</v>
      </c>
      <c r="N335" s="35">
        <v>7144.92</v>
      </c>
      <c r="O335" s="324">
        <v>19</v>
      </c>
      <c r="AK335"/>
      <c r="AL335"/>
      <c r="AM335"/>
    </row>
    <row r="336" spans="1:47" x14ac:dyDescent="0.25">
      <c r="A336" s="35">
        <v>737</v>
      </c>
      <c r="B336" s="35" t="s">
        <v>330</v>
      </c>
      <c r="C336" s="36">
        <v>31973</v>
      </c>
      <c r="D336" s="35">
        <v>7716</v>
      </c>
      <c r="E336" s="35">
        <v>2617</v>
      </c>
      <c r="F336" s="35">
        <v>210</v>
      </c>
      <c r="G336" s="324">
        <v>11970</v>
      </c>
      <c r="H336" s="35">
        <v>0</v>
      </c>
      <c r="I336" s="35">
        <v>920</v>
      </c>
      <c r="J336" s="35">
        <v>0</v>
      </c>
      <c r="K336" s="35">
        <v>423.99999999999989</v>
      </c>
      <c r="L336" s="35">
        <v>14919</v>
      </c>
      <c r="M336" s="35">
        <v>1221</v>
      </c>
      <c r="N336" s="35">
        <v>6201.33</v>
      </c>
      <c r="O336" s="324">
        <v>24</v>
      </c>
      <c r="AK336"/>
      <c r="AL336"/>
      <c r="AM336"/>
    </row>
    <row r="337" spans="1:39" x14ac:dyDescent="0.25">
      <c r="A337" s="35">
        <v>282</v>
      </c>
      <c r="B337" s="35" t="s">
        <v>331</v>
      </c>
      <c r="C337" s="36">
        <v>9451</v>
      </c>
      <c r="D337" s="35">
        <v>1966</v>
      </c>
      <c r="E337" s="35">
        <v>817.09999999999991</v>
      </c>
      <c r="F337" s="35">
        <v>125</v>
      </c>
      <c r="G337" s="324">
        <v>410</v>
      </c>
      <c r="H337" s="35">
        <v>1512.02</v>
      </c>
      <c r="I337" s="35">
        <v>448</v>
      </c>
      <c r="J337" s="35">
        <v>0</v>
      </c>
      <c r="K337" s="35">
        <v>0</v>
      </c>
      <c r="L337" s="35">
        <v>3381</v>
      </c>
      <c r="M337" s="35">
        <v>508</v>
      </c>
      <c r="N337" s="35">
        <v>1707.1690000000001</v>
      </c>
      <c r="O337" s="324">
        <v>7</v>
      </c>
      <c r="AK337"/>
      <c r="AL337"/>
      <c r="AM337"/>
    </row>
    <row r="338" spans="1:39" x14ac:dyDescent="0.25">
      <c r="A338" s="35">
        <v>856</v>
      </c>
      <c r="B338" s="35" t="s">
        <v>332</v>
      </c>
      <c r="C338" s="36">
        <v>40913</v>
      </c>
      <c r="D338" s="35">
        <v>9450</v>
      </c>
      <c r="E338" s="35">
        <v>3202.7</v>
      </c>
      <c r="F338" s="35">
        <v>2090</v>
      </c>
      <c r="G338" s="324">
        <v>43600</v>
      </c>
      <c r="H338" s="35">
        <v>580.26</v>
      </c>
      <c r="I338" s="35">
        <v>2452.8000000000002</v>
      </c>
      <c r="J338" s="35">
        <v>0</v>
      </c>
      <c r="K338" s="35">
        <v>417.19999999999982</v>
      </c>
      <c r="L338" s="35">
        <v>6706</v>
      </c>
      <c r="M338" s="35">
        <v>47</v>
      </c>
      <c r="N338" s="35">
        <v>23462.531999999999</v>
      </c>
      <c r="O338" s="324">
        <v>6</v>
      </c>
      <c r="AK338"/>
      <c r="AL338"/>
      <c r="AM338"/>
    </row>
    <row r="339" spans="1:39" x14ac:dyDescent="0.25">
      <c r="A339" s="35">
        <v>450</v>
      </c>
      <c r="B339" s="35" t="s">
        <v>333</v>
      </c>
      <c r="C339" s="36">
        <v>13234</v>
      </c>
      <c r="D339" s="35">
        <v>3375</v>
      </c>
      <c r="E339" s="35">
        <v>610.19999999999993</v>
      </c>
      <c r="F339" s="35">
        <v>190</v>
      </c>
      <c r="G339" s="324">
        <v>1750</v>
      </c>
      <c r="H339" s="35">
        <v>0</v>
      </c>
      <c r="I339" s="35">
        <v>0</v>
      </c>
      <c r="J339" s="35">
        <v>0</v>
      </c>
      <c r="K339" s="35">
        <v>0</v>
      </c>
      <c r="L339" s="35">
        <v>1912</v>
      </c>
      <c r="M339" s="35">
        <v>317</v>
      </c>
      <c r="N339" s="35">
        <v>5637.1859999999997</v>
      </c>
      <c r="O339" s="324">
        <v>1</v>
      </c>
      <c r="AK339"/>
      <c r="AL339"/>
      <c r="AM339"/>
    </row>
    <row r="340" spans="1:39" x14ac:dyDescent="0.25">
      <c r="A340" s="35">
        <v>451</v>
      </c>
      <c r="B340" s="35" t="s">
        <v>334</v>
      </c>
      <c r="C340" s="36">
        <v>28418</v>
      </c>
      <c r="D340" s="35">
        <v>6900</v>
      </c>
      <c r="E340" s="35">
        <v>1919.3</v>
      </c>
      <c r="F340" s="35">
        <v>1535</v>
      </c>
      <c r="G340" s="324">
        <v>7660</v>
      </c>
      <c r="H340" s="35">
        <v>621.72</v>
      </c>
      <c r="I340" s="35">
        <v>2032.8000000000002</v>
      </c>
      <c r="J340" s="35">
        <v>0</v>
      </c>
      <c r="K340" s="35">
        <v>63.799999999999727</v>
      </c>
      <c r="L340" s="35">
        <v>1816</v>
      </c>
      <c r="M340" s="35">
        <v>126</v>
      </c>
      <c r="N340" s="35">
        <v>17700.850999999999</v>
      </c>
      <c r="O340" s="324">
        <v>2</v>
      </c>
      <c r="AK340"/>
      <c r="AL340"/>
      <c r="AM340"/>
    </row>
    <row r="341" spans="1:39" x14ac:dyDescent="0.25">
      <c r="A341" s="35">
        <v>184</v>
      </c>
      <c r="B341" s="35" t="s">
        <v>335</v>
      </c>
      <c r="C341" s="36">
        <v>19470</v>
      </c>
      <c r="D341" s="35">
        <v>7527</v>
      </c>
      <c r="E341" s="35">
        <v>634.9</v>
      </c>
      <c r="F341" s="35">
        <v>230</v>
      </c>
      <c r="G341" s="324">
        <v>13530</v>
      </c>
      <c r="H341" s="35">
        <v>0</v>
      </c>
      <c r="I341" s="35">
        <v>380</v>
      </c>
      <c r="J341" s="35">
        <v>0</v>
      </c>
      <c r="K341" s="35">
        <v>6.3999999999999773</v>
      </c>
      <c r="L341" s="35">
        <v>1152</v>
      </c>
      <c r="M341" s="35">
        <v>37</v>
      </c>
      <c r="N341" s="35">
        <v>5911.1109999999999</v>
      </c>
      <c r="O341" s="324">
        <v>1</v>
      </c>
      <c r="AK341"/>
      <c r="AL341"/>
      <c r="AM341"/>
    </row>
    <row r="342" spans="1:39" x14ac:dyDescent="0.25">
      <c r="A342" s="35">
        <v>344</v>
      </c>
      <c r="B342" s="35" t="s">
        <v>336</v>
      </c>
      <c r="C342" s="36">
        <v>328164</v>
      </c>
      <c r="D342" s="35">
        <v>74248</v>
      </c>
      <c r="E342" s="35">
        <v>31914.6</v>
      </c>
      <c r="F342" s="35">
        <v>53975</v>
      </c>
      <c r="G342" s="324">
        <v>655420</v>
      </c>
      <c r="H342" s="35">
        <v>8766.5706000000009</v>
      </c>
      <c r="I342" s="35">
        <v>8942.4</v>
      </c>
      <c r="J342" s="35">
        <v>8810.5999999999913</v>
      </c>
      <c r="K342" s="35">
        <v>0</v>
      </c>
      <c r="L342" s="35">
        <v>9406</v>
      </c>
      <c r="M342" s="35">
        <v>515</v>
      </c>
      <c r="N342" s="35">
        <v>481759.78200000001</v>
      </c>
      <c r="O342" s="324">
        <v>4</v>
      </c>
      <c r="AK342"/>
      <c r="AL342"/>
      <c r="AM342"/>
    </row>
    <row r="343" spans="1:39" x14ac:dyDescent="0.25">
      <c r="A343" s="35">
        <v>1581</v>
      </c>
      <c r="B343" s="35" t="s">
        <v>337</v>
      </c>
      <c r="C343" s="36">
        <v>47951</v>
      </c>
      <c r="D343" s="35">
        <v>11091</v>
      </c>
      <c r="E343" s="35">
        <v>2700.9</v>
      </c>
      <c r="F343" s="35">
        <v>1745</v>
      </c>
      <c r="G343" s="324">
        <v>8480</v>
      </c>
      <c r="H343" s="35">
        <v>1058.5524</v>
      </c>
      <c r="I343" s="35">
        <v>1904</v>
      </c>
      <c r="J343" s="35">
        <v>0</v>
      </c>
      <c r="K343" s="35">
        <v>105.19999999999982</v>
      </c>
      <c r="L343" s="35">
        <v>13224</v>
      </c>
      <c r="M343" s="35">
        <v>186</v>
      </c>
      <c r="N343" s="35">
        <v>18221.304</v>
      </c>
      <c r="O343" s="324">
        <v>16</v>
      </c>
      <c r="AK343"/>
      <c r="AL343"/>
      <c r="AM343"/>
    </row>
    <row r="344" spans="1:39" x14ac:dyDescent="0.25">
      <c r="A344" s="35">
        <v>981</v>
      </c>
      <c r="B344" s="35" t="s">
        <v>338</v>
      </c>
      <c r="C344" s="36">
        <v>9685</v>
      </c>
      <c r="D344" s="35">
        <v>1579</v>
      </c>
      <c r="E344" s="35">
        <v>1213.6999999999998</v>
      </c>
      <c r="F344" s="35">
        <v>120</v>
      </c>
      <c r="G344" s="324">
        <v>3110</v>
      </c>
      <c r="H344" s="35">
        <v>0</v>
      </c>
      <c r="I344" s="35">
        <v>0</v>
      </c>
      <c r="J344" s="35">
        <v>0</v>
      </c>
      <c r="K344" s="35">
        <v>0</v>
      </c>
      <c r="L344" s="35">
        <v>2389</v>
      </c>
      <c r="M344" s="35">
        <v>1</v>
      </c>
      <c r="N344" s="35">
        <v>4794.2520000000004</v>
      </c>
      <c r="O344" s="324">
        <v>6</v>
      </c>
      <c r="AK344"/>
      <c r="AL344"/>
      <c r="AM344"/>
    </row>
    <row r="345" spans="1:39" x14ac:dyDescent="0.25">
      <c r="A345" s="35">
        <v>994</v>
      </c>
      <c r="B345" s="35" t="s">
        <v>339</v>
      </c>
      <c r="C345" s="36">
        <v>16675</v>
      </c>
      <c r="D345" s="35">
        <v>2889</v>
      </c>
      <c r="E345" s="35">
        <v>1765.4</v>
      </c>
      <c r="F345" s="35">
        <v>150</v>
      </c>
      <c r="G345" s="324">
        <v>3540</v>
      </c>
      <c r="H345" s="35">
        <v>1121.04</v>
      </c>
      <c r="I345" s="35">
        <v>395.20000000000005</v>
      </c>
      <c r="J345" s="35">
        <v>0</v>
      </c>
      <c r="K345" s="35">
        <v>0</v>
      </c>
      <c r="L345" s="35">
        <v>3673</v>
      </c>
      <c r="M345" s="35">
        <v>19</v>
      </c>
      <c r="N345" s="35">
        <v>5391.4160000000002</v>
      </c>
      <c r="O345" s="324">
        <v>6</v>
      </c>
      <c r="AK345"/>
      <c r="AL345"/>
      <c r="AM345"/>
    </row>
    <row r="346" spans="1:39" x14ac:dyDescent="0.25">
      <c r="A346" s="35">
        <v>858</v>
      </c>
      <c r="B346" s="35" t="s">
        <v>340</v>
      </c>
      <c r="C346" s="36">
        <v>30335</v>
      </c>
      <c r="D346" s="35">
        <v>6063</v>
      </c>
      <c r="E346" s="35">
        <v>2788.6</v>
      </c>
      <c r="F346" s="35">
        <v>450</v>
      </c>
      <c r="G346" s="324">
        <v>23580</v>
      </c>
      <c r="H346" s="35">
        <v>235.62</v>
      </c>
      <c r="I346" s="35">
        <v>1856</v>
      </c>
      <c r="J346" s="35">
        <v>0</v>
      </c>
      <c r="K346" s="35">
        <v>0</v>
      </c>
      <c r="L346" s="35">
        <v>5491</v>
      </c>
      <c r="M346" s="35">
        <v>159</v>
      </c>
      <c r="N346" s="35">
        <v>19641.216</v>
      </c>
      <c r="O346" s="324">
        <v>4</v>
      </c>
      <c r="AK346"/>
      <c r="AL346"/>
      <c r="AM346"/>
    </row>
    <row r="347" spans="1:39" x14ac:dyDescent="0.25">
      <c r="A347" s="35">
        <v>47</v>
      </c>
      <c r="B347" s="35" t="s">
        <v>341</v>
      </c>
      <c r="C347" s="36">
        <v>27792</v>
      </c>
      <c r="D347" s="35">
        <v>6173</v>
      </c>
      <c r="E347" s="35">
        <v>3297.7</v>
      </c>
      <c r="F347" s="35">
        <v>1435</v>
      </c>
      <c r="G347" s="324">
        <v>31950</v>
      </c>
      <c r="H347" s="35">
        <v>901.8</v>
      </c>
      <c r="I347" s="35">
        <v>1687.2</v>
      </c>
      <c r="J347" s="35">
        <v>0</v>
      </c>
      <c r="K347" s="35">
        <v>0</v>
      </c>
      <c r="L347" s="35">
        <v>7595</v>
      </c>
      <c r="M347" s="35">
        <v>272</v>
      </c>
      <c r="N347" s="35">
        <v>11731.962</v>
      </c>
      <c r="O347" s="324">
        <v>6</v>
      </c>
      <c r="AK347"/>
      <c r="AL347"/>
      <c r="AM347"/>
    </row>
    <row r="348" spans="1:39" x14ac:dyDescent="0.25">
      <c r="A348" s="35">
        <v>345</v>
      </c>
      <c r="B348" s="35" t="s">
        <v>342</v>
      </c>
      <c r="C348" s="36">
        <v>63252</v>
      </c>
      <c r="D348" s="35">
        <v>16517</v>
      </c>
      <c r="E348" s="35">
        <v>4910.2999999999993</v>
      </c>
      <c r="F348" s="35">
        <v>4870</v>
      </c>
      <c r="G348" s="324">
        <v>77130</v>
      </c>
      <c r="H348" s="35">
        <v>1295.06</v>
      </c>
      <c r="I348" s="35">
        <v>4948</v>
      </c>
      <c r="J348" s="35">
        <v>0</v>
      </c>
      <c r="K348" s="35">
        <v>0</v>
      </c>
      <c r="L348" s="35">
        <v>1944</v>
      </c>
      <c r="M348" s="35">
        <v>29</v>
      </c>
      <c r="N348" s="35">
        <v>52729.03</v>
      </c>
      <c r="O348" s="324">
        <v>2</v>
      </c>
      <c r="AK348"/>
      <c r="AL348"/>
      <c r="AM348"/>
    </row>
    <row r="349" spans="1:39" x14ac:dyDescent="0.25">
      <c r="A349" s="35">
        <v>717</v>
      </c>
      <c r="B349" s="35" t="s">
        <v>343</v>
      </c>
      <c r="C349" s="36">
        <v>21868</v>
      </c>
      <c r="D349" s="35">
        <v>4886</v>
      </c>
      <c r="E349" s="35">
        <v>1043.8</v>
      </c>
      <c r="F349" s="35">
        <v>160</v>
      </c>
      <c r="G349" s="324">
        <v>3240</v>
      </c>
      <c r="H349" s="35">
        <v>0</v>
      </c>
      <c r="I349" s="35">
        <v>0</v>
      </c>
      <c r="J349" s="35">
        <v>0</v>
      </c>
      <c r="K349" s="35">
        <v>0</v>
      </c>
      <c r="L349" s="35">
        <v>13304</v>
      </c>
      <c r="M349" s="35">
        <v>1128</v>
      </c>
      <c r="N349" s="35">
        <v>3729.7260000000001</v>
      </c>
      <c r="O349" s="324">
        <v>14</v>
      </c>
      <c r="AK349"/>
      <c r="AL349"/>
      <c r="AM349"/>
    </row>
    <row r="350" spans="1:39" x14ac:dyDescent="0.25">
      <c r="A350" s="35">
        <v>860</v>
      </c>
      <c r="B350" s="35" t="s">
        <v>344</v>
      </c>
      <c r="C350" s="36">
        <v>37464</v>
      </c>
      <c r="D350" s="35">
        <v>9002</v>
      </c>
      <c r="E350" s="35">
        <v>2330.8999999999996</v>
      </c>
      <c r="F350" s="35">
        <v>2585</v>
      </c>
      <c r="G350" s="324">
        <v>25600</v>
      </c>
      <c r="H350" s="35">
        <v>1371.98</v>
      </c>
      <c r="I350" s="35">
        <v>2252</v>
      </c>
      <c r="J350" s="35">
        <v>0</v>
      </c>
      <c r="K350" s="35">
        <v>0</v>
      </c>
      <c r="L350" s="35">
        <v>7812</v>
      </c>
      <c r="M350" s="35">
        <v>80</v>
      </c>
      <c r="N350" s="35">
        <v>15801.361999999999</v>
      </c>
      <c r="O350" s="324">
        <v>9</v>
      </c>
      <c r="AK350"/>
      <c r="AL350"/>
      <c r="AM350"/>
    </row>
    <row r="351" spans="1:39" x14ac:dyDescent="0.25">
      <c r="A351" s="35">
        <v>861</v>
      </c>
      <c r="B351" s="35" t="s">
        <v>345</v>
      </c>
      <c r="C351" s="36">
        <v>44155</v>
      </c>
      <c r="D351" s="35">
        <v>9675</v>
      </c>
      <c r="E351" s="35">
        <v>2876</v>
      </c>
      <c r="F351" s="35">
        <v>865</v>
      </c>
      <c r="G351" s="324">
        <v>35270</v>
      </c>
      <c r="H351" s="35">
        <v>889.42</v>
      </c>
      <c r="I351" s="35">
        <v>1796.8000000000002</v>
      </c>
      <c r="J351" s="35">
        <v>0</v>
      </c>
      <c r="K351" s="35">
        <v>0</v>
      </c>
      <c r="L351" s="35">
        <v>3173</v>
      </c>
      <c r="M351" s="35">
        <v>20</v>
      </c>
      <c r="N351" s="35">
        <v>31345.68</v>
      </c>
      <c r="O351" s="324">
        <v>3</v>
      </c>
      <c r="AK351"/>
      <c r="AL351"/>
      <c r="AM351"/>
    </row>
    <row r="352" spans="1:39" x14ac:dyDescent="0.25">
      <c r="A352" s="35">
        <v>453</v>
      </c>
      <c r="B352" s="35" t="s">
        <v>346</v>
      </c>
      <c r="C352" s="36">
        <v>67220</v>
      </c>
      <c r="D352" s="35">
        <v>15311</v>
      </c>
      <c r="E352" s="35">
        <v>5636.2999999999993</v>
      </c>
      <c r="F352" s="35">
        <v>2850</v>
      </c>
      <c r="G352" s="324">
        <v>53620</v>
      </c>
      <c r="H352" s="35">
        <v>1011.0799999999999</v>
      </c>
      <c r="I352" s="35">
        <v>3168.8</v>
      </c>
      <c r="J352" s="35">
        <v>0</v>
      </c>
      <c r="K352" s="35">
        <v>283.69999999999982</v>
      </c>
      <c r="L352" s="35">
        <v>4476</v>
      </c>
      <c r="M352" s="35">
        <v>838</v>
      </c>
      <c r="N352" s="35">
        <v>54820.934999999998</v>
      </c>
      <c r="O352" s="324">
        <v>4</v>
      </c>
      <c r="AK352"/>
      <c r="AL352"/>
      <c r="AM352"/>
    </row>
    <row r="353" spans="1:47" x14ac:dyDescent="0.25">
      <c r="A353" s="35">
        <v>983</v>
      </c>
      <c r="B353" s="35" t="s">
        <v>347</v>
      </c>
      <c r="C353" s="36">
        <v>100428</v>
      </c>
      <c r="D353" s="35">
        <v>21092</v>
      </c>
      <c r="E353" s="35">
        <v>10850.099999999999</v>
      </c>
      <c r="F353" s="35">
        <v>8360</v>
      </c>
      <c r="G353" s="324">
        <v>142880</v>
      </c>
      <c r="H353" s="35">
        <v>4758.9399999999996</v>
      </c>
      <c r="I353" s="35">
        <v>4876.8</v>
      </c>
      <c r="J353" s="35">
        <v>0</v>
      </c>
      <c r="K353" s="35">
        <v>0</v>
      </c>
      <c r="L353" s="35">
        <v>12453</v>
      </c>
      <c r="M353" s="35">
        <v>446</v>
      </c>
      <c r="N353" s="35">
        <v>72962.52</v>
      </c>
      <c r="O353" s="324">
        <v>14</v>
      </c>
      <c r="AK353"/>
      <c r="AL353"/>
      <c r="AM353"/>
    </row>
    <row r="354" spans="1:47" x14ac:dyDescent="0.25">
      <c r="A354" s="35">
        <v>984</v>
      </c>
      <c r="B354" s="35" t="s">
        <v>348</v>
      </c>
      <c r="C354" s="36">
        <v>43112</v>
      </c>
      <c r="D354" s="35">
        <v>9880</v>
      </c>
      <c r="E354" s="35">
        <v>3266</v>
      </c>
      <c r="F354" s="35">
        <v>2555</v>
      </c>
      <c r="G354" s="324">
        <v>42240</v>
      </c>
      <c r="H354" s="35">
        <v>451.84000000000003</v>
      </c>
      <c r="I354" s="35">
        <v>1932.8000000000002</v>
      </c>
      <c r="J354" s="35">
        <v>0</v>
      </c>
      <c r="K354" s="35">
        <v>0</v>
      </c>
      <c r="L354" s="35">
        <v>16331</v>
      </c>
      <c r="M354" s="35">
        <v>169</v>
      </c>
      <c r="N354" s="35">
        <v>19285.98</v>
      </c>
      <c r="O354" s="324">
        <v>13</v>
      </c>
      <c r="AK354"/>
      <c r="AL354"/>
      <c r="AM354"/>
    </row>
    <row r="355" spans="1:47" x14ac:dyDescent="0.25">
      <c r="A355" s="35">
        <v>620</v>
      </c>
      <c r="B355" s="35" t="s">
        <v>349</v>
      </c>
      <c r="C355" s="36">
        <v>19596</v>
      </c>
      <c r="D355" s="35">
        <v>4720</v>
      </c>
      <c r="E355" s="35">
        <v>1245.8</v>
      </c>
      <c r="F355" s="35">
        <v>1330</v>
      </c>
      <c r="G355" s="324">
        <v>3670</v>
      </c>
      <c r="H355" s="35">
        <v>176.22</v>
      </c>
      <c r="I355" s="35">
        <v>502.40000000000003</v>
      </c>
      <c r="J355" s="35">
        <v>0</v>
      </c>
      <c r="K355" s="35">
        <v>135.19999999999993</v>
      </c>
      <c r="L355" s="35">
        <v>3919</v>
      </c>
      <c r="M355" s="35">
        <v>320</v>
      </c>
      <c r="N355" s="35">
        <v>7013.942</v>
      </c>
      <c r="O355" s="324">
        <v>4</v>
      </c>
      <c r="AK355"/>
      <c r="AL355"/>
      <c r="AM355"/>
    </row>
    <row r="356" spans="1:47" x14ac:dyDescent="0.25">
      <c r="A356" s="35">
        <v>622</v>
      </c>
      <c r="B356" s="35" t="s">
        <v>350</v>
      </c>
      <c r="C356" s="36">
        <v>70981</v>
      </c>
      <c r="D356" s="35">
        <v>15045</v>
      </c>
      <c r="E356" s="35">
        <v>8491.7000000000007</v>
      </c>
      <c r="F356" s="35">
        <v>9735</v>
      </c>
      <c r="G356" s="324">
        <v>52530</v>
      </c>
      <c r="H356" s="35">
        <v>1017.6</v>
      </c>
      <c r="I356" s="35">
        <v>3723.2000000000003</v>
      </c>
      <c r="J356" s="35">
        <v>0</v>
      </c>
      <c r="K356" s="35">
        <v>0</v>
      </c>
      <c r="L356" s="35">
        <v>2358</v>
      </c>
      <c r="M356" s="35">
        <v>311</v>
      </c>
      <c r="N356" s="35">
        <v>102199.84699999999</v>
      </c>
      <c r="O356" s="324">
        <v>1</v>
      </c>
      <c r="AK356"/>
      <c r="AL356"/>
      <c r="AM356"/>
    </row>
    <row r="357" spans="1:47" x14ac:dyDescent="0.25">
      <c r="A357" s="35">
        <v>48</v>
      </c>
      <c r="B357" s="35" t="s">
        <v>351</v>
      </c>
      <c r="C357" s="36">
        <v>15905</v>
      </c>
      <c r="D357" s="35">
        <v>3205</v>
      </c>
      <c r="E357" s="35">
        <v>1833.6999999999998</v>
      </c>
      <c r="F357" s="35">
        <v>140</v>
      </c>
      <c r="G357" s="324">
        <v>8840</v>
      </c>
      <c r="H357" s="35">
        <v>0</v>
      </c>
      <c r="I357" s="35">
        <v>857.6</v>
      </c>
      <c r="J357" s="35">
        <v>0</v>
      </c>
      <c r="K357" s="35">
        <v>196.39999999999998</v>
      </c>
      <c r="L357" s="35">
        <v>16756</v>
      </c>
      <c r="M357" s="35">
        <v>300</v>
      </c>
      <c r="N357" s="35">
        <v>2759.8420000000001</v>
      </c>
      <c r="O357" s="324">
        <v>14</v>
      </c>
      <c r="AK357"/>
      <c r="AL357"/>
      <c r="AM357"/>
    </row>
    <row r="358" spans="1:47" x14ac:dyDescent="0.25">
      <c r="A358" s="35">
        <v>96</v>
      </c>
      <c r="B358" s="35" t="s">
        <v>352</v>
      </c>
      <c r="C358" s="36">
        <v>1110</v>
      </c>
      <c r="D358" s="35">
        <v>210</v>
      </c>
      <c r="E358" s="35">
        <v>75.199999999999989</v>
      </c>
      <c r="F358" s="35">
        <v>0</v>
      </c>
      <c r="G358" s="324">
        <v>190</v>
      </c>
      <c r="H358" s="35">
        <v>0</v>
      </c>
      <c r="I358" s="35">
        <v>32.800000000000004</v>
      </c>
      <c r="J358" s="35">
        <v>0</v>
      </c>
      <c r="K358" s="35">
        <v>0</v>
      </c>
      <c r="L358" s="35">
        <v>3551</v>
      </c>
      <c r="M358" s="35">
        <v>69</v>
      </c>
      <c r="N358" s="35">
        <v>180.256</v>
      </c>
      <c r="O358" s="324">
        <v>2</v>
      </c>
      <c r="AK358"/>
      <c r="AL358"/>
      <c r="AM358"/>
    </row>
    <row r="359" spans="1:47" x14ac:dyDescent="0.25">
      <c r="A359" s="35">
        <v>718</v>
      </c>
      <c r="B359" s="35" t="s">
        <v>353</v>
      </c>
      <c r="C359" s="36">
        <v>44444</v>
      </c>
      <c r="D359" s="35">
        <v>9147</v>
      </c>
      <c r="E359" s="35">
        <v>5156.2</v>
      </c>
      <c r="F359" s="35">
        <v>3110</v>
      </c>
      <c r="G359" s="324">
        <v>68210</v>
      </c>
      <c r="H359" s="35">
        <v>225.72</v>
      </c>
      <c r="I359" s="35">
        <v>1215.2</v>
      </c>
      <c r="J359" s="35">
        <v>0</v>
      </c>
      <c r="K359" s="35">
        <v>0</v>
      </c>
      <c r="L359" s="35">
        <v>3427</v>
      </c>
      <c r="M359" s="35">
        <v>519</v>
      </c>
      <c r="N359" s="35">
        <v>42282.152000000002</v>
      </c>
      <c r="O359" s="324">
        <v>3</v>
      </c>
      <c r="AK359"/>
      <c r="AL359"/>
      <c r="AM359"/>
    </row>
    <row r="360" spans="1:47" x14ac:dyDescent="0.25">
      <c r="A360" s="35">
        <v>623</v>
      </c>
      <c r="B360" s="35" t="s">
        <v>354</v>
      </c>
      <c r="C360" s="36">
        <v>9694</v>
      </c>
      <c r="D360" s="35">
        <v>2385</v>
      </c>
      <c r="E360" s="35">
        <v>572.9</v>
      </c>
      <c r="F360" s="35">
        <v>85</v>
      </c>
      <c r="G360" s="324">
        <v>230</v>
      </c>
      <c r="H360" s="35">
        <v>0</v>
      </c>
      <c r="I360" s="35">
        <v>0</v>
      </c>
      <c r="J360" s="35">
        <v>0</v>
      </c>
      <c r="K360" s="35">
        <v>0</v>
      </c>
      <c r="L360" s="35">
        <v>5366</v>
      </c>
      <c r="M360" s="35">
        <v>286</v>
      </c>
      <c r="N360" s="35">
        <v>1713.8910000000001</v>
      </c>
      <c r="O360" s="324">
        <v>8</v>
      </c>
      <c r="AK360"/>
      <c r="AL360"/>
      <c r="AM360"/>
    </row>
    <row r="361" spans="1:47" x14ac:dyDescent="0.25">
      <c r="A361" s="35">
        <v>986</v>
      </c>
      <c r="B361" s="35" t="s">
        <v>355</v>
      </c>
      <c r="C361" s="36">
        <v>12454</v>
      </c>
      <c r="D361" s="35">
        <v>2396</v>
      </c>
      <c r="E361" s="35">
        <v>867</v>
      </c>
      <c r="F361" s="35">
        <v>100</v>
      </c>
      <c r="G361" s="324">
        <v>1150</v>
      </c>
      <c r="H361" s="35">
        <v>0</v>
      </c>
      <c r="I361" s="35">
        <v>0</v>
      </c>
      <c r="J361" s="35">
        <v>0</v>
      </c>
      <c r="K361" s="35">
        <v>0</v>
      </c>
      <c r="L361" s="35">
        <v>3151</v>
      </c>
      <c r="M361" s="35">
        <v>1</v>
      </c>
      <c r="N361" s="35">
        <v>2870.73</v>
      </c>
      <c r="O361" s="324">
        <v>6</v>
      </c>
      <c r="AK361"/>
      <c r="AL361"/>
      <c r="AM361"/>
    </row>
    <row r="362" spans="1:47" x14ac:dyDescent="0.25">
      <c r="A362" s="35">
        <v>626</v>
      </c>
      <c r="B362" s="35" t="s">
        <v>356</v>
      </c>
      <c r="C362" s="36">
        <v>24951</v>
      </c>
      <c r="D362" s="35">
        <v>6073</v>
      </c>
      <c r="E362" s="35">
        <v>1312.6</v>
      </c>
      <c r="F362" s="35">
        <v>1030</v>
      </c>
      <c r="G362" s="324">
        <v>4930</v>
      </c>
      <c r="H362" s="35">
        <v>0</v>
      </c>
      <c r="I362" s="35">
        <v>0</v>
      </c>
      <c r="J362" s="35">
        <v>0</v>
      </c>
      <c r="K362" s="35">
        <v>0</v>
      </c>
      <c r="L362" s="35">
        <v>1118</v>
      </c>
      <c r="M362" s="35">
        <v>38</v>
      </c>
      <c r="N362" s="35">
        <v>18660.580000000002</v>
      </c>
      <c r="O362" s="324">
        <v>1</v>
      </c>
      <c r="AK362"/>
      <c r="AL362"/>
      <c r="AM362"/>
    </row>
    <row r="363" spans="1:47" x14ac:dyDescent="0.25">
      <c r="A363" s="35">
        <v>285</v>
      </c>
      <c r="B363" s="35" t="s">
        <v>357</v>
      </c>
      <c r="C363" s="36">
        <v>23767</v>
      </c>
      <c r="D363" s="35">
        <v>5284</v>
      </c>
      <c r="E363" s="35">
        <v>1498.6</v>
      </c>
      <c r="F363" s="35">
        <v>375</v>
      </c>
      <c r="G363" s="324">
        <v>5880</v>
      </c>
      <c r="H363" s="35">
        <v>1207.54</v>
      </c>
      <c r="I363" s="35">
        <v>243.20000000000002</v>
      </c>
      <c r="J363" s="35">
        <v>0</v>
      </c>
      <c r="K363" s="35">
        <v>0</v>
      </c>
      <c r="L363" s="35">
        <v>12308</v>
      </c>
      <c r="M363" s="35">
        <v>339</v>
      </c>
      <c r="N363" s="35">
        <v>5848.3140000000003</v>
      </c>
      <c r="O363" s="324">
        <v>15</v>
      </c>
      <c r="AK363"/>
      <c r="AL363"/>
      <c r="AM363"/>
    </row>
    <row r="364" spans="1:47" x14ac:dyDescent="0.25">
      <c r="A364" s="35">
        <v>865</v>
      </c>
      <c r="B364" s="35" t="s">
        <v>358</v>
      </c>
      <c r="C364" s="36">
        <v>25638</v>
      </c>
      <c r="D364" s="35">
        <v>5967</v>
      </c>
      <c r="E364" s="35">
        <v>1584</v>
      </c>
      <c r="F364" s="35">
        <v>460</v>
      </c>
      <c r="G364" s="324">
        <v>13390</v>
      </c>
      <c r="H364" s="35">
        <v>1964.4280000000001</v>
      </c>
      <c r="I364" s="35">
        <v>1526.4</v>
      </c>
      <c r="J364" s="35">
        <v>0</v>
      </c>
      <c r="K364" s="35">
        <v>0</v>
      </c>
      <c r="L364" s="35">
        <v>3347</v>
      </c>
      <c r="M364" s="35">
        <v>96</v>
      </c>
      <c r="N364" s="35">
        <v>15586.68</v>
      </c>
      <c r="O364" s="324">
        <v>3</v>
      </c>
      <c r="AK364"/>
      <c r="AL364"/>
      <c r="AM364"/>
    </row>
    <row r="365" spans="1:47" x14ac:dyDescent="0.25">
      <c r="A365" s="35">
        <v>866</v>
      </c>
      <c r="B365" s="35" t="s">
        <v>359</v>
      </c>
      <c r="C365" s="36">
        <v>16765</v>
      </c>
      <c r="D365" s="35">
        <v>3932</v>
      </c>
      <c r="E365" s="35">
        <v>837</v>
      </c>
      <c r="F365" s="35">
        <v>290</v>
      </c>
      <c r="G365" s="324">
        <v>4570</v>
      </c>
      <c r="H365" s="35">
        <v>0</v>
      </c>
      <c r="I365" s="35">
        <v>0</v>
      </c>
      <c r="J365" s="35">
        <v>0</v>
      </c>
      <c r="K365" s="35">
        <v>0</v>
      </c>
      <c r="L365" s="35">
        <v>2240</v>
      </c>
      <c r="M365" s="35">
        <v>27</v>
      </c>
      <c r="N365" s="35">
        <v>5707.74</v>
      </c>
      <c r="O365" s="324">
        <v>1</v>
      </c>
      <c r="AK365"/>
      <c r="AL365"/>
      <c r="AM365"/>
    </row>
    <row r="366" spans="1:47" x14ac:dyDescent="0.25">
      <c r="A366" s="35">
        <v>867</v>
      </c>
      <c r="B366" s="35" t="s">
        <v>360</v>
      </c>
      <c r="C366" s="36">
        <v>46498</v>
      </c>
      <c r="D366" s="35">
        <v>10048</v>
      </c>
      <c r="E366" s="35">
        <v>4127.1000000000004</v>
      </c>
      <c r="F366" s="35">
        <v>2605</v>
      </c>
      <c r="G366" s="324">
        <v>39720</v>
      </c>
      <c r="H366" s="35">
        <v>738.54</v>
      </c>
      <c r="I366" s="35">
        <v>3406.4</v>
      </c>
      <c r="J366" s="35">
        <v>0</v>
      </c>
      <c r="K366" s="35">
        <v>189.09999999999945</v>
      </c>
      <c r="L366" s="35">
        <v>6459</v>
      </c>
      <c r="M366" s="35">
        <v>306</v>
      </c>
      <c r="N366" s="35">
        <v>24772.162</v>
      </c>
      <c r="O366" s="324">
        <v>3</v>
      </c>
      <c r="AK366"/>
      <c r="AL366"/>
      <c r="AM366"/>
    </row>
    <row r="367" spans="1:47" x14ac:dyDescent="0.25">
      <c r="A367" s="35">
        <v>627</v>
      </c>
      <c r="B367" s="38" t="s">
        <v>361</v>
      </c>
      <c r="C367" s="36">
        <v>25508</v>
      </c>
      <c r="D367" s="35">
        <v>6044</v>
      </c>
      <c r="E367" s="35">
        <v>1601.5</v>
      </c>
      <c r="F367" s="35">
        <v>1280</v>
      </c>
      <c r="G367" s="324">
        <v>6770</v>
      </c>
      <c r="H367" s="35">
        <v>0</v>
      </c>
      <c r="I367" s="35">
        <v>798.40000000000009</v>
      </c>
      <c r="J367" s="35">
        <v>0</v>
      </c>
      <c r="K367" s="35">
        <v>0</v>
      </c>
      <c r="L367" s="35">
        <v>2788</v>
      </c>
      <c r="M367" s="35">
        <v>152</v>
      </c>
      <c r="N367" s="35">
        <v>14484.254999999999</v>
      </c>
      <c r="O367" s="324">
        <v>3</v>
      </c>
      <c r="AK367"/>
      <c r="AL367"/>
      <c r="AM367"/>
    </row>
    <row r="368" spans="1:47" x14ac:dyDescent="0.25">
      <c r="A368" s="35">
        <v>289</v>
      </c>
      <c r="B368" s="35" t="s">
        <v>362</v>
      </c>
      <c r="C368" s="36">
        <v>37429</v>
      </c>
      <c r="D368" s="35">
        <v>7631</v>
      </c>
      <c r="E368" s="35">
        <v>2905.1</v>
      </c>
      <c r="F368" s="35">
        <v>1000</v>
      </c>
      <c r="G368" s="324">
        <v>35130</v>
      </c>
      <c r="H368" s="35">
        <v>477.18</v>
      </c>
      <c r="I368" s="35">
        <v>1486.4</v>
      </c>
      <c r="J368" s="35">
        <v>0</v>
      </c>
      <c r="K368" s="35">
        <v>0</v>
      </c>
      <c r="L368" s="35">
        <v>3043</v>
      </c>
      <c r="M368" s="35">
        <v>193</v>
      </c>
      <c r="N368" s="35">
        <v>31519.254000000001</v>
      </c>
      <c r="O368" s="324">
        <v>2</v>
      </c>
      <c r="AK368"/>
      <c r="AL368"/>
      <c r="AM368"/>
      <c r="AU368" s="36"/>
    </row>
    <row r="369" spans="1:42" x14ac:dyDescent="0.25">
      <c r="A369" s="35">
        <v>629</v>
      </c>
      <c r="B369" s="35" t="s">
        <v>363</v>
      </c>
      <c r="C369" s="36">
        <v>25675</v>
      </c>
      <c r="D369" s="35">
        <v>6131</v>
      </c>
      <c r="E369" s="35">
        <v>1378</v>
      </c>
      <c r="F369" s="35">
        <v>655</v>
      </c>
      <c r="G369" s="324">
        <v>5010</v>
      </c>
      <c r="H369" s="35">
        <v>0</v>
      </c>
      <c r="I369" s="35">
        <v>1793.6000000000001</v>
      </c>
      <c r="J369" s="35">
        <v>0</v>
      </c>
      <c r="K369" s="35">
        <v>0</v>
      </c>
      <c r="L369" s="35">
        <v>5090</v>
      </c>
      <c r="M369" s="35">
        <v>181</v>
      </c>
      <c r="N369" s="35">
        <v>18983.919999999998</v>
      </c>
      <c r="O369" s="324">
        <v>2</v>
      </c>
      <c r="AI369" s="36"/>
      <c r="AK369"/>
      <c r="AL369"/>
      <c r="AM369"/>
      <c r="AO369" s="36"/>
      <c r="AP369" s="36"/>
    </row>
    <row r="370" spans="1:42" x14ac:dyDescent="0.25">
      <c r="A370" s="35">
        <v>852</v>
      </c>
      <c r="B370" s="35" t="s">
        <v>364</v>
      </c>
      <c r="C370" s="36">
        <v>17134</v>
      </c>
      <c r="D370" s="35">
        <v>3767</v>
      </c>
      <c r="E370" s="35">
        <v>971.5</v>
      </c>
      <c r="F370" s="35">
        <v>305</v>
      </c>
      <c r="G370" s="324">
        <v>660</v>
      </c>
      <c r="H370" s="35">
        <v>0</v>
      </c>
      <c r="I370" s="35">
        <v>185.60000000000002</v>
      </c>
      <c r="J370" s="35">
        <v>0</v>
      </c>
      <c r="K370" s="35">
        <v>0</v>
      </c>
      <c r="L370" s="35">
        <v>5202</v>
      </c>
      <c r="M370" s="35">
        <v>409</v>
      </c>
      <c r="N370" s="35">
        <v>4487.5600000000004</v>
      </c>
      <c r="O370" s="324">
        <v>10</v>
      </c>
      <c r="AK370"/>
      <c r="AL370"/>
      <c r="AM370"/>
    </row>
    <row r="371" spans="1:42" x14ac:dyDescent="0.25">
      <c r="A371" s="35">
        <v>988</v>
      </c>
      <c r="B371" s="35" t="s">
        <v>365</v>
      </c>
      <c r="C371" s="36">
        <v>48721</v>
      </c>
      <c r="D371" s="35">
        <v>10132</v>
      </c>
      <c r="E371" s="35">
        <v>4321</v>
      </c>
      <c r="F371" s="35">
        <v>3390</v>
      </c>
      <c r="G371" s="324">
        <v>53620</v>
      </c>
      <c r="H371" s="35">
        <v>1192.0999999999999</v>
      </c>
      <c r="I371" s="35">
        <v>2939.2000000000003</v>
      </c>
      <c r="J371" s="35">
        <v>0</v>
      </c>
      <c r="K371" s="35">
        <v>0</v>
      </c>
      <c r="L371" s="35">
        <v>10440</v>
      </c>
      <c r="M371" s="35">
        <v>113</v>
      </c>
      <c r="N371" s="35">
        <v>29699.62</v>
      </c>
      <c r="O371" s="324">
        <v>8</v>
      </c>
      <c r="AK371"/>
      <c r="AL371"/>
      <c r="AM371"/>
    </row>
    <row r="372" spans="1:42" x14ac:dyDescent="0.25">
      <c r="A372" s="35">
        <v>457</v>
      </c>
      <c r="B372" s="35" t="s">
        <v>366</v>
      </c>
      <c r="C372" s="36">
        <v>18172</v>
      </c>
      <c r="D372" s="35">
        <v>3938</v>
      </c>
      <c r="E372" s="35">
        <v>1927.8</v>
      </c>
      <c r="F372" s="35">
        <v>1835</v>
      </c>
      <c r="G372" s="324">
        <v>2140</v>
      </c>
      <c r="H372" s="35">
        <v>0</v>
      </c>
      <c r="I372" s="35">
        <v>1111.2</v>
      </c>
      <c r="J372" s="35">
        <v>0</v>
      </c>
      <c r="K372" s="35">
        <v>0</v>
      </c>
      <c r="L372" s="35">
        <v>2048</v>
      </c>
      <c r="M372" s="35">
        <v>136</v>
      </c>
      <c r="N372" s="35">
        <v>14230.59</v>
      </c>
      <c r="O372" s="324">
        <v>4</v>
      </c>
      <c r="AK372"/>
      <c r="AL372"/>
      <c r="AM372"/>
    </row>
    <row r="373" spans="1:42" x14ac:dyDescent="0.25">
      <c r="A373" s="35">
        <v>870</v>
      </c>
      <c r="B373" s="35" t="s">
        <v>367</v>
      </c>
      <c r="C373" s="36">
        <v>26387</v>
      </c>
      <c r="D373" s="35">
        <v>6589</v>
      </c>
      <c r="E373" s="35">
        <v>1404</v>
      </c>
      <c r="F373" s="35">
        <v>200</v>
      </c>
      <c r="G373" s="324">
        <v>2740</v>
      </c>
      <c r="H373" s="35">
        <v>104.94</v>
      </c>
      <c r="I373" s="35">
        <v>1345.6000000000001</v>
      </c>
      <c r="J373" s="35">
        <v>0</v>
      </c>
      <c r="K373" s="35">
        <v>89.199999999999818</v>
      </c>
      <c r="L373" s="35">
        <v>10204</v>
      </c>
      <c r="M373" s="35">
        <v>1972</v>
      </c>
      <c r="N373" s="35">
        <v>6757.28</v>
      </c>
      <c r="O373" s="324">
        <v>10</v>
      </c>
      <c r="AK373"/>
      <c r="AL373"/>
      <c r="AM373"/>
    </row>
    <row r="374" spans="1:42" x14ac:dyDescent="0.25">
      <c r="A374" s="35">
        <v>668</v>
      </c>
      <c r="B374" s="35" t="s">
        <v>368</v>
      </c>
      <c r="C374" s="36">
        <v>18419</v>
      </c>
      <c r="D374" s="35">
        <v>4107</v>
      </c>
      <c r="E374" s="35">
        <v>1351.4</v>
      </c>
      <c r="F374" s="35">
        <v>160</v>
      </c>
      <c r="G374" s="324">
        <v>2180</v>
      </c>
      <c r="H374" s="35">
        <v>0</v>
      </c>
      <c r="I374" s="35">
        <v>266.40000000000003</v>
      </c>
      <c r="J374" s="35">
        <v>0</v>
      </c>
      <c r="K374" s="35">
        <v>9.5999999999999659</v>
      </c>
      <c r="L374" s="35">
        <v>7735</v>
      </c>
      <c r="M374" s="35">
        <v>786</v>
      </c>
      <c r="N374" s="35">
        <v>2930.8620000000001</v>
      </c>
      <c r="O374" s="324">
        <v>11</v>
      </c>
      <c r="AK374"/>
      <c r="AL374"/>
      <c r="AM374"/>
    </row>
    <row r="375" spans="1:42" x14ac:dyDescent="0.25">
      <c r="A375" s="35">
        <v>1701</v>
      </c>
      <c r="B375" s="35" t="s">
        <v>369</v>
      </c>
      <c r="C375" s="36">
        <v>18933</v>
      </c>
      <c r="D375" s="35">
        <v>3887</v>
      </c>
      <c r="E375" s="35">
        <v>1382</v>
      </c>
      <c r="F375" s="35">
        <v>145</v>
      </c>
      <c r="G375" s="324">
        <v>2430</v>
      </c>
      <c r="H375" s="35">
        <v>0</v>
      </c>
      <c r="I375" s="35">
        <v>190.4</v>
      </c>
      <c r="J375" s="35">
        <v>0</v>
      </c>
      <c r="K375" s="35">
        <v>0</v>
      </c>
      <c r="L375" s="35">
        <v>27848</v>
      </c>
      <c r="M375" s="35">
        <v>426</v>
      </c>
      <c r="N375" s="35">
        <v>1956</v>
      </c>
      <c r="O375" s="324">
        <v>29</v>
      </c>
      <c r="AK375"/>
      <c r="AL375"/>
      <c r="AM375"/>
    </row>
    <row r="376" spans="1:42" x14ac:dyDescent="0.25">
      <c r="A376" s="35">
        <v>293</v>
      </c>
      <c r="B376" s="35" t="s">
        <v>370</v>
      </c>
      <c r="C376" s="36">
        <v>15138</v>
      </c>
      <c r="D376" s="35">
        <v>3400</v>
      </c>
      <c r="E376" s="35">
        <v>1200.1999999999998</v>
      </c>
      <c r="F376" s="35">
        <v>630</v>
      </c>
      <c r="G376" s="324">
        <v>4790</v>
      </c>
      <c r="H376" s="35">
        <v>0</v>
      </c>
      <c r="I376" s="35">
        <v>0</v>
      </c>
      <c r="J376" s="35">
        <v>0</v>
      </c>
      <c r="K376" s="35">
        <v>0</v>
      </c>
      <c r="L376" s="35">
        <v>706</v>
      </c>
      <c r="M376" s="35">
        <v>78</v>
      </c>
      <c r="N376" s="35">
        <v>7442.5439999999999</v>
      </c>
      <c r="O376" s="324">
        <v>1</v>
      </c>
      <c r="AK376"/>
      <c r="AL376"/>
      <c r="AM376"/>
    </row>
    <row r="377" spans="1:42" x14ac:dyDescent="0.25">
      <c r="A377" s="35">
        <v>1783</v>
      </c>
      <c r="B377" s="35" t="s">
        <v>371</v>
      </c>
      <c r="C377" s="36">
        <v>103241</v>
      </c>
      <c r="D377" s="35">
        <v>24506</v>
      </c>
      <c r="E377" s="35">
        <v>6045.3</v>
      </c>
      <c r="F377" s="35">
        <v>3360</v>
      </c>
      <c r="G377" s="324">
        <v>70210</v>
      </c>
      <c r="H377" s="35">
        <v>1368.54</v>
      </c>
      <c r="I377" s="35">
        <v>3406.4</v>
      </c>
      <c r="J377" s="35">
        <v>0</v>
      </c>
      <c r="K377" s="35">
        <v>0</v>
      </c>
      <c r="L377" s="35">
        <v>8006</v>
      </c>
      <c r="M377" s="35">
        <v>210</v>
      </c>
      <c r="N377" s="35">
        <v>57076.563000000002</v>
      </c>
      <c r="O377" s="324">
        <v>6</v>
      </c>
      <c r="AK377"/>
      <c r="AL377"/>
      <c r="AM377"/>
    </row>
    <row r="378" spans="1:42" x14ac:dyDescent="0.25">
      <c r="A378" s="35">
        <v>98</v>
      </c>
      <c r="B378" s="35" t="s">
        <v>372</v>
      </c>
      <c r="C378" s="36">
        <v>25454</v>
      </c>
      <c r="D378" s="35">
        <v>5614</v>
      </c>
      <c r="E378" s="35">
        <v>2652.3</v>
      </c>
      <c r="F378" s="35">
        <v>430</v>
      </c>
      <c r="G378" s="324">
        <v>17060</v>
      </c>
      <c r="H378" s="35">
        <v>146.52000000000001</v>
      </c>
      <c r="I378" s="35">
        <v>1112</v>
      </c>
      <c r="J378" s="35">
        <v>0</v>
      </c>
      <c r="K378" s="35">
        <v>100.79999999999995</v>
      </c>
      <c r="L378" s="35">
        <v>22043</v>
      </c>
      <c r="M378" s="35">
        <v>802</v>
      </c>
      <c r="N378" s="35">
        <v>7577.5259999999998</v>
      </c>
      <c r="O378" s="324">
        <v>20</v>
      </c>
      <c r="AK378"/>
      <c r="AL378"/>
      <c r="AM378"/>
    </row>
    <row r="379" spans="1:42" x14ac:dyDescent="0.25">
      <c r="A379" s="35">
        <v>614</v>
      </c>
      <c r="B379" s="35" t="s">
        <v>373</v>
      </c>
      <c r="C379" s="36">
        <v>13964</v>
      </c>
      <c r="D379" s="35">
        <v>2803</v>
      </c>
      <c r="E379" s="35">
        <v>512.09999999999991</v>
      </c>
      <c r="F379" s="35">
        <v>185</v>
      </c>
      <c r="G379" s="324">
        <v>820</v>
      </c>
      <c r="H379" s="35">
        <v>709.3</v>
      </c>
      <c r="I379" s="35">
        <v>0</v>
      </c>
      <c r="J379" s="35">
        <v>0</v>
      </c>
      <c r="K379" s="35">
        <v>0</v>
      </c>
      <c r="L379" s="35">
        <v>5315</v>
      </c>
      <c r="M379" s="35">
        <v>517</v>
      </c>
      <c r="N379" s="35">
        <v>5074.2619999999997</v>
      </c>
      <c r="O379" s="324">
        <v>6</v>
      </c>
      <c r="AK379"/>
      <c r="AL379"/>
      <c r="AM379"/>
    </row>
    <row r="380" spans="1:42" x14ac:dyDescent="0.25">
      <c r="A380" s="35">
        <v>189</v>
      </c>
      <c r="B380" s="35" t="s">
        <v>374</v>
      </c>
      <c r="C380" s="36">
        <v>23909</v>
      </c>
      <c r="D380" s="35">
        <v>5923</v>
      </c>
      <c r="E380" s="35">
        <v>1235.0999999999999</v>
      </c>
      <c r="F380" s="35">
        <v>300</v>
      </c>
      <c r="G380" s="324">
        <v>10210</v>
      </c>
      <c r="H380" s="35">
        <v>0</v>
      </c>
      <c r="I380" s="35">
        <v>206.4</v>
      </c>
      <c r="J380" s="35">
        <v>0</v>
      </c>
      <c r="K380" s="35">
        <v>258</v>
      </c>
      <c r="L380" s="35">
        <v>9471</v>
      </c>
      <c r="M380" s="35">
        <v>68</v>
      </c>
      <c r="N380" s="35">
        <v>6618.5280000000002</v>
      </c>
      <c r="O380" s="324">
        <v>9</v>
      </c>
      <c r="AK380"/>
      <c r="AL380"/>
      <c r="AM380"/>
    </row>
    <row r="381" spans="1:42" x14ac:dyDescent="0.25">
      <c r="A381" s="35">
        <v>296</v>
      </c>
      <c r="B381" s="35" t="s">
        <v>375</v>
      </c>
      <c r="C381" s="36">
        <v>41043</v>
      </c>
      <c r="D381" s="35">
        <v>9812</v>
      </c>
      <c r="E381" s="35">
        <v>3095.5</v>
      </c>
      <c r="F381" s="35">
        <v>990</v>
      </c>
      <c r="G381" s="324">
        <v>34560</v>
      </c>
      <c r="H381" s="35">
        <v>455.4</v>
      </c>
      <c r="I381" s="35">
        <v>1903.2</v>
      </c>
      <c r="J381" s="35">
        <v>0</v>
      </c>
      <c r="K381" s="35">
        <v>712.49999999999977</v>
      </c>
      <c r="L381" s="35">
        <v>6616</v>
      </c>
      <c r="M381" s="35">
        <v>340</v>
      </c>
      <c r="N381" s="35">
        <v>19416.285</v>
      </c>
      <c r="O381" s="324">
        <v>7</v>
      </c>
      <c r="AK381"/>
      <c r="AL381"/>
      <c r="AM381"/>
    </row>
    <row r="382" spans="1:42" x14ac:dyDescent="0.25">
      <c r="A382" s="35">
        <v>1696</v>
      </c>
      <c r="B382" s="35" t="s">
        <v>376</v>
      </c>
      <c r="C382" s="36">
        <v>23187</v>
      </c>
      <c r="D382" s="35">
        <v>5181</v>
      </c>
      <c r="E382" s="35">
        <v>1174.3</v>
      </c>
      <c r="F382" s="35">
        <v>385</v>
      </c>
      <c r="G382" s="324">
        <v>960</v>
      </c>
      <c r="H382" s="35">
        <v>0</v>
      </c>
      <c r="I382" s="35">
        <v>0</v>
      </c>
      <c r="J382" s="35">
        <v>0</v>
      </c>
      <c r="K382" s="35">
        <v>0</v>
      </c>
      <c r="L382" s="35">
        <v>4767</v>
      </c>
      <c r="M382" s="35">
        <v>2869</v>
      </c>
      <c r="N382" s="35">
        <v>6727.8059999999996</v>
      </c>
      <c r="O382" s="324">
        <v>13</v>
      </c>
      <c r="AK382"/>
      <c r="AL382"/>
      <c r="AM382"/>
    </row>
    <row r="383" spans="1:42" x14ac:dyDescent="0.25">
      <c r="A383" s="35">
        <v>352</v>
      </c>
      <c r="B383" s="35" t="s">
        <v>377</v>
      </c>
      <c r="C383" s="36">
        <v>23043</v>
      </c>
      <c r="D383" s="35">
        <v>5600</v>
      </c>
      <c r="E383" s="35">
        <v>1069.0999999999999</v>
      </c>
      <c r="F383" s="35">
        <v>570</v>
      </c>
      <c r="G383" s="324">
        <v>7410</v>
      </c>
      <c r="H383" s="35">
        <v>128.69999999999999</v>
      </c>
      <c r="I383" s="35">
        <v>730.40000000000009</v>
      </c>
      <c r="J383" s="35">
        <v>0</v>
      </c>
      <c r="K383" s="35">
        <v>0</v>
      </c>
      <c r="L383" s="35">
        <v>4751</v>
      </c>
      <c r="M383" s="35">
        <v>274</v>
      </c>
      <c r="N383" s="35">
        <v>10345.791999999999</v>
      </c>
      <c r="O383" s="324">
        <v>3</v>
      </c>
      <c r="AK383"/>
      <c r="AL383"/>
      <c r="AM383"/>
    </row>
    <row r="384" spans="1:42" x14ac:dyDescent="0.25">
      <c r="A384" s="35">
        <v>53</v>
      </c>
      <c r="B384" s="35" t="s">
        <v>378</v>
      </c>
      <c r="C384" s="36">
        <v>13850</v>
      </c>
      <c r="D384" s="35">
        <v>3482</v>
      </c>
      <c r="E384" s="35">
        <v>1150.0999999999999</v>
      </c>
      <c r="F384" s="35">
        <v>130</v>
      </c>
      <c r="G384" s="324">
        <v>2280</v>
      </c>
      <c r="H384" s="35">
        <v>0</v>
      </c>
      <c r="I384" s="35">
        <v>238.4</v>
      </c>
      <c r="J384" s="35">
        <v>0</v>
      </c>
      <c r="K384" s="35">
        <v>97.799999999999983</v>
      </c>
      <c r="L384" s="35">
        <v>10105</v>
      </c>
      <c r="M384" s="35">
        <v>148</v>
      </c>
      <c r="N384" s="35">
        <v>2547.7890000000002</v>
      </c>
      <c r="O384" s="324">
        <v>9</v>
      </c>
      <c r="AK384"/>
      <c r="AL384"/>
      <c r="AM384"/>
    </row>
    <row r="385" spans="1:39" x14ac:dyDescent="0.25">
      <c r="A385" s="35">
        <v>294</v>
      </c>
      <c r="B385" s="35" t="s">
        <v>379</v>
      </c>
      <c r="C385" s="36">
        <v>28881</v>
      </c>
      <c r="D385" s="35">
        <v>6580</v>
      </c>
      <c r="E385" s="35">
        <v>2900.6</v>
      </c>
      <c r="F385" s="35">
        <v>845</v>
      </c>
      <c r="G385" s="324">
        <v>28690</v>
      </c>
      <c r="H385" s="35">
        <v>580.14</v>
      </c>
      <c r="I385" s="35">
        <v>1244.8000000000002</v>
      </c>
      <c r="J385" s="35">
        <v>0</v>
      </c>
      <c r="K385" s="35">
        <v>0</v>
      </c>
      <c r="L385" s="35">
        <v>13815</v>
      </c>
      <c r="M385" s="35">
        <v>67</v>
      </c>
      <c r="N385" s="35">
        <v>15113.28</v>
      </c>
      <c r="O385" s="324">
        <v>9</v>
      </c>
      <c r="AK385"/>
      <c r="AL385"/>
      <c r="AM385"/>
    </row>
    <row r="386" spans="1:39" x14ac:dyDescent="0.25">
      <c r="A386" s="35">
        <v>873</v>
      </c>
      <c r="B386" s="35" t="s">
        <v>380</v>
      </c>
      <c r="C386" s="36">
        <v>21621</v>
      </c>
      <c r="D386" s="35">
        <v>4465</v>
      </c>
      <c r="E386" s="35">
        <v>1356.3</v>
      </c>
      <c r="F386" s="35">
        <v>310</v>
      </c>
      <c r="G386" s="324">
        <v>5620</v>
      </c>
      <c r="H386" s="35">
        <v>0</v>
      </c>
      <c r="I386" s="35">
        <v>316.8</v>
      </c>
      <c r="J386" s="35">
        <v>0</v>
      </c>
      <c r="K386" s="35">
        <v>0</v>
      </c>
      <c r="L386" s="35">
        <v>9166</v>
      </c>
      <c r="M386" s="35">
        <v>31</v>
      </c>
      <c r="N386" s="35">
        <v>6610.5860000000002</v>
      </c>
      <c r="O386" s="324">
        <v>6</v>
      </c>
      <c r="AK386"/>
      <c r="AL386"/>
      <c r="AM386"/>
    </row>
    <row r="387" spans="1:39" x14ac:dyDescent="0.25">
      <c r="A387" s="35">
        <v>632</v>
      </c>
      <c r="B387" s="35" t="s">
        <v>381</v>
      </c>
      <c r="C387" s="36">
        <v>50577</v>
      </c>
      <c r="D387" s="35">
        <v>12953</v>
      </c>
      <c r="E387" s="35">
        <v>2917.9</v>
      </c>
      <c r="F387" s="35">
        <v>2360</v>
      </c>
      <c r="G387" s="324">
        <v>21140</v>
      </c>
      <c r="H387" s="35">
        <v>633.6</v>
      </c>
      <c r="I387" s="35">
        <v>4240</v>
      </c>
      <c r="J387" s="35">
        <v>0</v>
      </c>
      <c r="K387" s="35">
        <v>0</v>
      </c>
      <c r="L387" s="35">
        <v>8908</v>
      </c>
      <c r="M387" s="35">
        <v>384</v>
      </c>
      <c r="N387" s="35">
        <v>26485.986000000001</v>
      </c>
      <c r="O387" s="324">
        <v>9</v>
      </c>
      <c r="AK387"/>
      <c r="AL387"/>
      <c r="AM387"/>
    </row>
    <row r="388" spans="1:39" x14ac:dyDescent="0.25">
      <c r="A388" s="35">
        <v>880</v>
      </c>
      <c r="B388" s="35" t="s">
        <v>382</v>
      </c>
      <c r="C388" s="36">
        <v>15777</v>
      </c>
      <c r="D388" s="35">
        <v>3562</v>
      </c>
      <c r="E388" s="35">
        <v>1057.4000000000001</v>
      </c>
      <c r="F388" s="35">
        <v>515</v>
      </c>
      <c r="G388" s="324">
        <v>1130</v>
      </c>
      <c r="H388" s="35">
        <v>0</v>
      </c>
      <c r="I388" s="35">
        <v>0</v>
      </c>
      <c r="J388" s="35">
        <v>0</v>
      </c>
      <c r="K388" s="35">
        <v>0</v>
      </c>
      <c r="L388" s="35">
        <v>3843</v>
      </c>
      <c r="M388" s="35">
        <v>675</v>
      </c>
      <c r="N388" s="35">
        <v>9133.7999999999993</v>
      </c>
      <c r="O388" s="324">
        <v>7</v>
      </c>
      <c r="AK388"/>
      <c r="AL388"/>
      <c r="AM388"/>
    </row>
    <row r="389" spans="1:39" x14ac:dyDescent="0.25">
      <c r="A389" s="35">
        <v>351</v>
      </c>
      <c r="B389" s="35" t="s">
        <v>383</v>
      </c>
      <c r="C389" s="36">
        <v>12422</v>
      </c>
      <c r="D389" s="35">
        <v>3386</v>
      </c>
      <c r="E389" s="35">
        <v>555.9</v>
      </c>
      <c r="F389" s="35">
        <v>160</v>
      </c>
      <c r="G389" s="324">
        <v>2460</v>
      </c>
      <c r="H389" s="35">
        <v>0</v>
      </c>
      <c r="I389" s="35">
        <v>0</v>
      </c>
      <c r="J389" s="35">
        <v>0</v>
      </c>
      <c r="K389" s="35">
        <v>0</v>
      </c>
      <c r="L389" s="35">
        <v>3653</v>
      </c>
      <c r="M389" s="35">
        <v>30</v>
      </c>
      <c r="N389" s="35">
        <v>4214.6729999999998</v>
      </c>
      <c r="O389" s="324">
        <v>1</v>
      </c>
      <c r="AK389"/>
      <c r="AL389"/>
      <c r="AM389"/>
    </row>
    <row r="390" spans="1:39" x14ac:dyDescent="0.25">
      <c r="A390" s="35">
        <v>874</v>
      </c>
      <c r="B390" s="35" t="s">
        <v>384</v>
      </c>
      <c r="C390" s="36">
        <v>14425</v>
      </c>
      <c r="D390" s="35">
        <v>3455</v>
      </c>
      <c r="E390" s="35">
        <v>848</v>
      </c>
      <c r="F390" s="35">
        <v>90</v>
      </c>
      <c r="G390" s="324">
        <v>570</v>
      </c>
      <c r="H390" s="35">
        <v>0</v>
      </c>
      <c r="I390" s="35">
        <v>0</v>
      </c>
      <c r="J390" s="35">
        <v>0</v>
      </c>
      <c r="K390" s="35">
        <v>0</v>
      </c>
      <c r="L390" s="35">
        <v>4932</v>
      </c>
      <c r="M390" s="35">
        <v>238</v>
      </c>
      <c r="N390" s="35">
        <v>1986.6</v>
      </c>
      <c r="O390" s="324">
        <v>8</v>
      </c>
      <c r="AK390"/>
      <c r="AL390"/>
      <c r="AM390"/>
    </row>
    <row r="391" spans="1:39" x14ac:dyDescent="0.25">
      <c r="A391" s="35">
        <v>479</v>
      </c>
      <c r="B391" s="35" t="s">
        <v>385</v>
      </c>
      <c r="C391" s="36">
        <v>150598</v>
      </c>
      <c r="D391" s="35">
        <v>34756</v>
      </c>
      <c r="E391" s="35">
        <v>14068.099999999999</v>
      </c>
      <c r="F391" s="35">
        <v>21460</v>
      </c>
      <c r="G391" s="324">
        <v>173380</v>
      </c>
      <c r="H391" s="35">
        <v>2468.7600000000002</v>
      </c>
      <c r="I391" s="35">
        <v>7386.4000000000005</v>
      </c>
      <c r="J391" s="35">
        <v>0</v>
      </c>
      <c r="K391" s="35">
        <v>506.69999999999891</v>
      </c>
      <c r="L391" s="35">
        <v>7368</v>
      </c>
      <c r="M391" s="35">
        <v>956</v>
      </c>
      <c r="N391" s="35">
        <v>128011.94899999999</v>
      </c>
      <c r="O391" s="324">
        <v>7</v>
      </c>
      <c r="AK391"/>
      <c r="AL391"/>
      <c r="AM391"/>
    </row>
    <row r="392" spans="1:39" x14ac:dyDescent="0.25">
      <c r="A392" s="35">
        <v>297</v>
      </c>
      <c r="B392" s="35" t="s">
        <v>386</v>
      </c>
      <c r="C392" s="36">
        <v>27182</v>
      </c>
      <c r="D392" s="35">
        <v>7344</v>
      </c>
      <c r="E392" s="35">
        <v>1591</v>
      </c>
      <c r="F392" s="35">
        <v>965</v>
      </c>
      <c r="G392" s="324">
        <v>4500</v>
      </c>
      <c r="H392" s="35">
        <v>360.36</v>
      </c>
      <c r="I392" s="35">
        <v>1411.2</v>
      </c>
      <c r="J392" s="35">
        <v>0</v>
      </c>
      <c r="K392" s="35">
        <v>0</v>
      </c>
      <c r="L392" s="35">
        <v>7954</v>
      </c>
      <c r="M392" s="35">
        <v>950</v>
      </c>
      <c r="N392" s="35">
        <v>6371.24</v>
      </c>
      <c r="O392" s="324">
        <v>11</v>
      </c>
      <c r="AK392"/>
      <c r="AL392"/>
      <c r="AM392"/>
    </row>
    <row r="393" spans="1:39" x14ac:dyDescent="0.25">
      <c r="A393" s="35">
        <v>473</v>
      </c>
      <c r="B393" s="35" t="s">
        <v>387</v>
      </c>
      <c r="C393" s="36">
        <v>16575</v>
      </c>
      <c r="D393" s="35">
        <v>2976</v>
      </c>
      <c r="E393" s="35">
        <v>1955.3</v>
      </c>
      <c r="F393" s="35">
        <v>500</v>
      </c>
      <c r="G393" s="324">
        <v>2110</v>
      </c>
      <c r="H393" s="35">
        <v>0</v>
      </c>
      <c r="I393" s="35">
        <v>141.6</v>
      </c>
      <c r="J393" s="35">
        <v>0</v>
      </c>
      <c r="K393" s="35">
        <v>49.399999999999991</v>
      </c>
      <c r="L393" s="35">
        <v>3212</v>
      </c>
      <c r="M393" s="35">
        <v>161</v>
      </c>
      <c r="N393" s="35">
        <v>13811.513999999999</v>
      </c>
      <c r="O393" s="324">
        <v>2</v>
      </c>
      <c r="AK393"/>
      <c r="AL393"/>
      <c r="AM393"/>
    </row>
    <row r="394" spans="1:39" x14ac:dyDescent="0.25">
      <c r="A394" s="35">
        <v>707</v>
      </c>
      <c r="B394" s="35" t="s">
        <v>388</v>
      </c>
      <c r="C394" s="36">
        <v>13656</v>
      </c>
      <c r="D394" s="35">
        <v>3541</v>
      </c>
      <c r="E394" s="35">
        <v>672.6</v>
      </c>
      <c r="F394" s="35">
        <v>80</v>
      </c>
      <c r="G394" s="324">
        <v>310</v>
      </c>
      <c r="H394" s="35">
        <v>0</v>
      </c>
      <c r="I394" s="35">
        <v>0</v>
      </c>
      <c r="J394" s="35">
        <v>0</v>
      </c>
      <c r="K394" s="35">
        <v>0</v>
      </c>
      <c r="L394" s="35">
        <v>7343</v>
      </c>
      <c r="M394" s="35">
        <v>307</v>
      </c>
      <c r="N394" s="35">
        <v>1566.2940000000001</v>
      </c>
      <c r="O394" s="324">
        <v>10</v>
      </c>
      <c r="AK394"/>
      <c r="AL394"/>
      <c r="AM394"/>
    </row>
    <row r="395" spans="1:39" x14ac:dyDescent="0.25">
      <c r="A395" s="35">
        <v>478</v>
      </c>
      <c r="B395" s="35" t="s">
        <v>389</v>
      </c>
      <c r="C395" s="36">
        <v>6341</v>
      </c>
      <c r="D395" s="35">
        <v>1462</v>
      </c>
      <c r="E395" s="35">
        <v>312</v>
      </c>
      <c r="F395" s="35">
        <v>110</v>
      </c>
      <c r="G395" s="324">
        <v>90</v>
      </c>
      <c r="H395" s="35">
        <v>0</v>
      </c>
      <c r="I395" s="35">
        <v>0</v>
      </c>
      <c r="J395" s="35">
        <v>0</v>
      </c>
      <c r="K395" s="35">
        <v>0</v>
      </c>
      <c r="L395" s="35">
        <v>3812</v>
      </c>
      <c r="M395" s="35">
        <v>219</v>
      </c>
      <c r="N395" s="35">
        <v>634.67999999999995</v>
      </c>
      <c r="O395" s="324">
        <v>11</v>
      </c>
      <c r="AK395"/>
      <c r="AL395"/>
      <c r="AM395"/>
    </row>
    <row r="396" spans="1:39" x14ac:dyDescent="0.25">
      <c r="A396" s="35">
        <v>50</v>
      </c>
      <c r="B396" s="35" t="s">
        <v>390</v>
      </c>
      <c r="C396" s="36">
        <v>21499</v>
      </c>
      <c r="D396" s="35">
        <v>6304</v>
      </c>
      <c r="E396" s="35">
        <v>765.19999999999993</v>
      </c>
      <c r="F396" s="35">
        <v>420</v>
      </c>
      <c r="G396" s="324">
        <v>9770</v>
      </c>
      <c r="H396" s="35">
        <v>0</v>
      </c>
      <c r="I396" s="35">
        <v>556</v>
      </c>
      <c r="J396" s="35">
        <v>0</v>
      </c>
      <c r="K396" s="35">
        <v>203.29999999999995</v>
      </c>
      <c r="L396" s="35">
        <v>24764</v>
      </c>
      <c r="M396" s="35">
        <v>2122</v>
      </c>
      <c r="N396" s="35">
        <v>8068.5919999999996</v>
      </c>
      <c r="O396" s="324">
        <v>6</v>
      </c>
      <c r="AK396"/>
      <c r="AL396"/>
      <c r="AM396"/>
    </row>
    <row r="397" spans="1:39" x14ac:dyDescent="0.25">
      <c r="A397" s="35">
        <v>355</v>
      </c>
      <c r="B397" s="35" t="s">
        <v>391</v>
      </c>
      <c r="C397" s="36">
        <v>61250</v>
      </c>
      <c r="D397" s="35">
        <v>14651</v>
      </c>
      <c r="E397" s="35">
        <v>5058.1000000000004</v>
      </c>
      <c r="F397" s="35">
        <v>5700</v>
      </c>
      <c r="G397" s="324">
        <v>47060</v>
      </c>
      <c r="H397" s="35">
        <v>4026.1977999999999</v>
      </c>
      <c r="I397" s="35">
        <v>4728.8</v>
      </c>
      <c r="J397" s="35">
        <v>0</v>
      </c>
      <c r="K397" s="35">
        <v>18.299999999999272</v>
      </c>
      <c r="L397" s="35">
        <v>4851</v>
      </c>
      <c r="M397" s="35">
        <v>14</v>
      </c>
      <c r="N397" s="35">
        <v>48388.271999999997</v>
      </c>
      <c r="O397" s="324">
        <v>5</v>
      </c>
      <c r="AK397"/>
      <c r="AL397"/>
      <c r="AM397"/>
    </row>
    <row r="398" spans="1:39" x14ac:dyDescent="0.25">
      <c r="A398" s="35">
        <v>299</v>
      </c>
      <c r="B398" s="35" t="s">
        <v>392</v>
      </c>
      <c r="C398" s="36">
        <v>32283</v>
      </c>
      <c r="D398" s="35">
        <v>6860</v>
      </c>
      <c r="E398" s="35">
        <v>2766.6</v>
      </c>
      <c r="F398" s="35">
        <v>915</v>
      </c>
      <c r="G398" s="324">
        <v>22900</v>
      </c>
      <c r="H398" s="35">
        <v>500.94</v>
      </c>
      <c r="I398" s="35">
        <v>1882.4</v>
      </c>
      <c r="J398" s="35">
        <v>0</v>
      </c>
      <c r="K398" s="35">
        <v>0</v>
      </c>
      <c r="L398" s="35">
        <v>5332</v>
      </c>
      <c r="M398" s="35">
        <v>468</v>
      </c>
      <c r="N398" s="35">
        <v>17559.712</v>
      </c>
      <c r="O398" s="324">
        <v>7</v>
      </c>
      <c r="AK398"/>
      <c r="AL398"/>
      <c r="AM398"/>
    </row>
    <row r="399" spans="1:39" x14ac:dyDescent="0.25">
      <c r="A399" s="35">
        <v>637</v>
      </c>
      <c r="B399" s="35" t="s">
        <v>394</v>
      </c>
      <c r="C399" s="36">
        <v>123561</v>
      </c>
      <c r="D399" s="35">
        <v>29063</v>
      </c>
      <c r="E399" s="35">
        <v>9076.5999999999985</v>
      </c>
      <c r="F399" s="35">
        <v>14855</v>
      </c>
      <c r="G399" s="324">
        <v>135820</v>
      </c>
      <c r="H399" s="35">
        <v>3939.7018000000003</v>
      </c>
      <c r="I399" s="35">
        <v>6095.2000000000007</v>
      </c>
      <c r="J399" s="35">
        <v>0</v>
      </c>
      <c r="K399" s="35">
        <v>0</v>
      </c>
      <c r="L399" s="35">
        <v>3452</v>
      </c>
      <c r="M399" s="35">
        <v>253</v>
      </c>
      <c r="N399" s="35">
        <v>138640.43400000001</v>
      </c>
      <c r="O399" s="324">
        <v>1</v>
      </c>
      <c r="AK399"/>
      <c r="AL399"/>
      <c r="AM399"/>
    </row>
    <row r="400" spans="1:39" x14ac:dyDescent="0.25">
      <c r="A400" s="35">
        <v>638</v>
      </c>
      <c r="B400" s="35" t="s">
        <v>395</v>
      </c>
      <c r="C400" s="36">
        <v>8075</v>
      </c>
      <c r="D400" s="35">
        <v>1826</v>
      </c>
      <c r="E400" s="35">
        <v>370.59999999999997</v>
      </c>
      <c r="F400" s="35">
        <v>185</v>
      </c>
      <c r="G400" s="324">
        <v>160</v>
      </c>
      <c r="H400" s="35">
        <v>0</v>
      </c>
      <c r="I400" s="35">
        <v>0</v>
      </c>
      <c r="J400" s="35">
        <v>0</v>
      </c>
      <c r="K400" s="35">
        <v>0</v>
      </c>
      <c r="L400" s="35">
        <v>2125</v>
      </c>
      <c r="M400" s="35">
        <v>70</v>
      </c>
      <c r="N400" s="35">
        <v>2548.86</v>
      </c>
      <c r="O400" s="324">
        <v>4</v>
      </c>
      <c r="AK400"/>
      <c r="AL400"/>
      <c r="AM400"/>
    </row>
    <row r="401" spans="1:47" x14ac:dyDescent="0.25">
      <c r="A401" s="35">
        <v>56</v>
      </c>
      <c r="B401" s="35" t="s">
        <v>396</v>
      </c>
      <c r="C401" s="36">
        <v>18775</v>
      </c>
      <c r="D401" s="35">
        <v>5088</v>
      </c>
      <c r="E401" s="35">
        <v>1199.9000000000001</v>
      </c>
      <c r="F401" s="35">
        <v>150</v>
      </c>
      <c r="G401" s="324">
        <v>3550</v>
      </c>
      <c r="H401" s="35">
        <v>0</v>
      </c>
      <c r="I401" s="35">
        <v>346.40000000000003</v>
      </c>
      <c r="J401" s="35">
        <v>0</v>
      </c>
      <c r="K401" s="35">
        <v>0</v>
      </c>
      <c r="L401" s="35">
        <v>12546</v>
      </c>
      <c r="M401" s="35">
        <v>291</v>
      </c>
      <c r="N401" s="35">
        <v>3073.489</v>
      </c>
      <c r="O401" s="324">
        <v>12</v>
      </c>
      <c r="AK401"/>
      <c r="AL401"/>
      <c r="AM401"/>
    </row>
    <row r="402" spans="1:47" x14ac:dyDescent="0.25">
      <c r="A402" s="35">
        <v>1892</v>
      </c>
      <c r="B402" s="35" t="s">
        <v>561</v>
      </c>
      <c r="C402" s="36">
        <v>40892</v>
      </c>
      <c r="D402" s="35">
        <v>10189</v>
      </c>
      <c r="E402" s="35">
        <v>2074.6</v>
      </c>
      <c r="F402" s="35">
        <v>1760</v>
      </c>
      <c r="G402" s="324">
        <v>4150</v>
      </c>
      <c r="H402" s="35">
        <v>0</v>
      </c>
      <c r="I402" s="35">
        <v>544.80000000000007</v>
      </c>
      <c r="J402" s="35">
        <v>0</v>
      </c>
      <c r="K402" s="35">
        <v>0</v>
      </c>
      <c r="L402" s="35">
        <v>5961</v>
      </c>
      <c r="M402" s="35">
        <v>444</v>
      </c>
      <c r="N402" s="35">
        <v>19393.495999999999</v>
      </c>
      <c r="O402" s="324">
        <v>12</v>
      </c>
      <c r="AK402"/>
      <c r="AL402"/>
      <c r="AM402"/>
    </row>
    <row r="403" spans="1:47" x14ac:dyDescent="0.25">
      <c r="A403" s="35">
        <v>879</v>
      </c>
      <c r="B403" s="35" t="s">
        <v>397</v>
      </c>
      <c r="C403" s="36">
        <v>21399</v>
      </c>
      <c r="D403" s="35">
        <v>4482</v>
      </c>
      <c r="E403" s="35">
        <v>1468.4</v>
      </c>
      <c r="F403" s="35">
        <v>360</v>
      </c>
      <c r="G403" s="324">
        <v>4840</v>
      </c>
      <c r="H403" s="35">
        <v>643.55999999999995</v>
      </c>
      <c r="I403" s="35">
        <v>236</v>
      </c>
      <c r="J403" s="35">
        <v>0</v>
      </c>
      <c r="K403" s="35">
        <v>0</v>
      </c>
      <c r="L403" s="35">
        <v>12066</v>
      </c>
      <c r="M403" s="35">
        <v>54</v>
      </c>
      <c r="N403" s="35">
        <v>4620.7359999999999</v>
      </c>
      <c r="O403" s="324">
        <v>6</v>
      </c>
      <c r="AK403"/>
      <c r="AL403"/>
      <c r="AM403"/>
    </row>
    <row r="404" spans="1:47" x14ac:dyDescent="0.25">
      <c r="A404" s="35">
        <v>301</v>
      </c>
      <c r="B404" s="35" t="s">
        <v>398</v>
      </c>
      <c r="C404" s="36">
        <v>47164</v>
      </c>
      <c r="D404" s="35">
        <v>11069</v>
      </c>
      <c r="E404" s="35">
        <v>4661</v>
      </c>
      <c r="F404" s="35">
        <v>2390</v>
      </c>
      <c r="G404" s="324">
        <v>60290</v>
      </c>
      <c r="H404" s="35">
        <v>1394.1799999999998</v>
      </c>
      <c r="I404" s="35">
        <v>4488</v>
      </c>
      <c r="J404" s="35">
        <v>0</v>
      </c>
      <c r="K404" s="35">
        <v>0</v>
      </c>
      <c r="L404" s="35">
        <v>4096</v>
      </c>
      <c r="M404" s="35">
        <v>198</v>
      </c>
      <c r="N404" s="35">
        <v>33945.870000000003</v>
      </c>
      <c r="O404" s="324">
        <v>1</v>
      </c>
      <c r="AK404"/>
      <c r="AL404"/>
      <c r="AM404"/>
    </row>
    <row r="405" spans="1:47" x14ac:dyDescent="0.25">
      <c r="A405" s="35">
        <v>1896</v>
      </c>
      <c r="B405" s="35" t="s">
        <v>399</v>
      </c>
      <c r="C405" s="36">
        <v>22167</v>
      </c>
      <c r="D405" s="35">
        <v>6592</v>
      </c>
      <c r="E405" s="35">
        <v>1232.5999999999999</v>
      </c>
      <c r="F405" s="35">
        <v>130</v>
      </c>
      <c r="G405" s="324">
        <v>7380</v>
      </c>
      <c r="H405" s="35">
        <v>0</v>
      </c>
      <c r="I405" s="35">
        <v>480.8</v>
      </c>
      <c r="J405" s="35">
        <v>0</v>
      </c>
      <c r="K405" s="35">
        <v>169.79999999999995</v>
      </c>
      <c r="L405" s="35">
        <v>8266</v>
      </c>
      <c r="M405" s="35">
        <v>520</v>
      </c>
      <c r="N405" s="35">
        <v>5510.4840000000004</v>
      </c>
      <c r="O405" s="324">
        <v>4</v>
      </c>
      <c r="AK405"/>
      <c r="AL405"/>
      <c r="AM405"/>
    </row>
    <row r="406" spans="1:47" x14ac:dyDescent="0.25">
      <c r="A406" s="35">
        <v>642</v>
      </c>
      <c r="B406" s="35" t="s">
        <v>400</v>
      </c>
      <c r="C406" s="36">
        <v>44547</v>
      </c>
      <c r="D406" s="35">
        <v>9786</v>
      </c>
      <c r="E406" s="35">
        <v>4157.1000000000004</v>
      </c>
      <c r="F406" s="35">
        <v>3850</v>
      </c>
      <c r="G406" s="324">
        <v>22690</v>
      </c>
      <c r="H406" s="35">
        <v>261.36</v>
      </c>
      <c r="I406" s="35">
        <v>2750.4</v>
      </c>
      <c r="J406" s="35">
        <v>0</v>
      </c>
      <c r="K406" s="35">
        <v>796.89999999999964</v>
      </c>
      <c r="L406" s="35">
        <v>2035</v>
      </c>
      <c r="M406" s="35">
        <v>243</v>
      </c>
      <c r="N406" s="35">
        <v>42053.750999999997</v>
      </c>
      <c r="O406" s="324">
        <v>3</v>
      </c>
      <c r="AK406"/>
      <c r="AL406"/>
      <c r="AM406"/>
    </row>
    <row r="407" spans="1:47" x14ac:dyDescent="0.25">
      <c r="A407" s="35">
        <v>193</v>
      </c>
      <c r="B407" s="35" t="s">
        <v>401</v>
      </c>
      <c r="C407" s="36">
        <v>123159</v>
      </c>
      <c r="D407" s="35">
        <v>29958</v>
      </c>
      <c r="E407" s="35">
        <v>11629</v>
      </c>
      <c r="F407" s="35">
        <v>6500</v>
      </c>
      <c r="G407" s="324">
        <v>230390</v>
      </c>
      <c r="H407" s="35">
        <v>8589.2183999999997</v>
      </c>
      <c r="I407" s="35">
        <v>7356</v>
      </c>
      <c r="J407" s="35">
        <v>0</v>
      </c>
      <c r="K407" s="35">
        <v>0</v>
      </c>
      <c r="L407" s="35">
        <v>11123</v>
      </c>
      <c r="M407" s="35">
        <v>814</v>
      </c>
      <c r="N407" s="35">
        <v>106931.77</v>
      </c>
      <c r="O407" s="324">
        <v>5</v>
      </c>
      <c r="AK407"/>
      <c r="AL407"/>
      <c r="AM407"/>
    </row>
    <row r="408" spans="1:47" x14ac:dyDescent="0.25">
      <c r="A408" s="35">
        <v>9999</v>
      </c>
      <c r="B408" s="35" t="s">
        <v>612</v>
      </c>
      <c r="C408" s="36">
        <f t="shared" ref="C408:O408" si="0">SUM(C5:C407)</f>
        <v>16829289</v>
      </c>
      <c r="D408" s="36">
        <f t="shared" si="0"/>
        <v>3846040</v>
      </c>
      <c r="E408" s="36">
        <f t="shared" si="0"/>
        <v>1486092.0000000009</v>
      </c>
      <c r="F408" s="36">
        <f t="shared" si="0"/>
        <v>1322210</v>
      </c>
      <c r="G408" s="36">
        <f t="shared" si="0"/>
        <v>16779490</v>
      </c>
      <c r="H408" s="36">
        <f t="shared" si="0"/>
        <v>379970.00059999968</v>
      </c>
      <c r="I408" s="36">
        <f t="shared" si="0"/>
        <v>722007.20000000054</v>
      </c>
      <c r="J408" s="36">
        <f t="shared" si="0"/>
        <v>20396.499999999978</v>
      </c>
      <c r="K408" s="36">
        <f t="shared" si="0"/>
        <v>32430.599999999969</v>
      </c>
      <c r="L408" s="36">
        <f t="shared" si="0"/>
        <v>3368291</v>
      </c>
      <c r="M408" s="36">
        <f t="shared" si="0"/>
        <v>188200</v>
      </c>
      <c r="N408" s="36">
        <f t="shared" si="0"/>
        <v>15134929.438999996</v>
      </c>
      <c r="O408" s="36">
        <f t="shared" si="0"/>
        <v>3290</v>
      </c>
      <c r="AK408"/>
      <c r="AL408"/>
      <c r="AM408"/>
    </row>
    <row r="409" spans="1:47" x14ac:dyDescent="0.25">
      <c r="C409" s="36"/>
      <c r="AK409"/>
      <c r="AL409"/>
      <c r="AM409"/>
    </row>
    <row r="410" spans="1:47" x14ac:dyDescent="0.25">
      <c r="C410" s="36"/>
      <c r="AK410"/>
      <c r="AL410"/>
      <c r="AM410"/>
      <c r="AU410" s="36"/>
    </row>
    <row r="411" spans="1:47" x14ac:dyDescent="0.25">
      <c r="C411" s="36"/>
      <c r="AK411"/>
      <c r="AL411"/>
      <c r="AM411"/>
    </row>
    <row r="412" spans="1:47" x14ac:dyDescent="0.25">
      <c r="C412" s="36"/>
      <c r="AK412"/>
      <c r="AL412"/>
      <c r="AM412"/>
    </row>
    <row r="413" spans="1:47" x14ac:dyDescent="0.25"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AK413"/>
      <c r="AL413"/>
      <c r="AM413"/>
      <c r="AQ413" s="36"/>
      <c r="AS413" s="36"/>
    </row>
    <row r="414" spans="1:47" x14ac:dyDescent="0.25">
      <c r="C414" s="36"/>
      <c r="AK414"/>
      <c r="AL414"/>
      <c r="AM414"/>
    </row>
    <row r="415" spans="1:47" x14ac:dyDescent="0.25">
      <c r="C415" s="36"/>
      <c r="AK415"/>
      <c r="AL415"/>
      <c r="AM415"/>
      <c r="AQ415" s="36"/>
      <c r="AS415" s="36"/>
    </row>
    <row r="416" spans="1:47" x14ac:dyDescent="0.25">
      <c r="C416" s="36"/>
      <c r="AK416"/>
      <c r="AL416"/>
      <c r="AM416"/>
    </row>
    <row r="417" spans="3:47" x14ac:dyDescent="0.25">
      <c r="C417" s="36"/>
      <c r="AK417"/>
      <c r="AL417"/>
      <c r="AM417"/>
    </row>
    <row r="418" spans="3:47" x14ac:dyDescent="0.25">
      <c r="C418" s="36"/>
      <c r="AK418"/>
      <c r="AL418"/>
      <c r="AM418"/>
    </row>
    <row r="419" spans="3:47" x14ac:dyDescent="0.25">
      <c r="C419" s="36"/>
      <c r="AK419"/>
      <c r="AL419"/>
      <c r="AM419"/>
      <c r="AN419"/>
    </row>
    <row r="420" spans="3:47" x14ac:dyDescent="0.25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</row>
    <row r="421" spans="3:47" x14ac:dyDescent="0.25">
      <c r="C421" s="36"/>
      <c r="AK421"/>
      <c r="AL421"/>
      <c r="AM421"/>
      <c r="AN421"/>
    </row>
    <row r="422" spans="3:47" x14ac:dyDescent="0.25">
      <c r="C422" s="36"/>
      <c r="AK422"/>
      <c r="AL422"/>
      <c r="AM422"/>
      <c r="AN422"/>
    </row>
    <row r="423" spans="3:47" x14ac:dyDescent="0.25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</row>
    <row r="424" spans="3:47" x14ac:dyDescent="0.25">
      <c r="C424" s="36"/>
      <c r="AK424"/>
      <c r="AL424"/>
      <c r="AM424"/>
      <c r="AN424"/>
    </row>
    <row r="425" spans="3:47" x14ac:dyDescent="0.25">
      <c r="C425" s="36"/>
      <c r="AK425"/>
      <c r="AL425"/>
      <c r="AM425"/>
      <c r="AN425"/>
    </row>
    <row r="426" spans="3:47" x14ac:dyDescent="0.25">
      <c r="C426" s="36"/>
      <c r="AK426"/>
      <c r="AL426"/>
      <c r="AM426"/>
      <c r="AN426"/>
    </row>
    <row r="427" spans="3:47" x14ac:dyDescent="0.25">
      <c r="C427" s="36"/>
      <c r="AK427"/>
      <c r="AL427"/>
      <c r="AM427"/>
      <c r="AN427"/>
    </row>
    <row r="428" spans="3:47" x14ac:dyDescent="0.25">
      <c r="C428" s="36"/>
      <c r="AK428"/>
      <c r="AL428"/>
      <c r="AM428"/>
      <c r="AN428"/>
    </row>
    <row r="429" spans="3:47" x14ac:dyDescent="0.25">
      <c r="C429" s="36"/>
      <c r="AK429"/>
      <c r="AL429"/>
      <c r="AM429"/>
      <c r="AN429"/>
    </row>
    <row r="430" spans="3:47" x14ac:dyDescent="0.25">
      <c r="C430" s="36"/>
      <c r="AK430"/>
      <c r="AL430"/>
      <c r="AM430"/>
      <c r="AN430"/>
    </row>
    <row r="431" spans="3:47" x14ac:dyDescent="0.25">
      <c r="C431" s="36"/>
      <c r="AK431"/>
      <c r="AL431"/>
      <c r="AM431"/>
      <c r="AN431"/>
    </row>
    <row r="432" spans="3:47" x14ac:dyDescent="0.25">
      <c r="C432" s="36"/>
      <c r="AK432"/>
      <c r="AL432"/>
      <c r="AM432"/>
      <c r="AN432"/>
    </row>
    <row r="433" spans="3:40" x14ac:dyDescent="0.25">
      <c r="C433" s="36"/>
      <c r="AK433"/>
      <c r="AL433"/>
      <c r="AM433"/>
      <c r="AN433"/>
    </row>
    <row r="434" spans="3:40" x14ac:dyDescent="0.25">
      <c r="C434" s="36"/>
      <c r="AK434"/>
      <c r="AL434"/>
      <c r="AM434"/>
      <c r="AN434"/>
    </row>
    <row r="435" spans="3:40" x14ac:dyDescent="0.25">
      <c r="C435" s="36"/>
      <c r="AK435"/>
      <c r="AL435"/>
      <c r="AM435"/>
      <c r="AN435"/>
    </row>
    <row r="436" spans="3:40" x14ac:dyDescent="0.25">
      <c r="C436" s="36"/>
      <c r="D436" s="36"/>
      <c r="E436" s="36"/>
      <c r="Q436" s="36"/>
    </row>
    <row r="437" spans="3:40" x14ac:dyDescent="0.25">
      <c r="C437" s="36"/>
    </row>
    <row r="438" spans="3:40" x14ac:dyDescent="0.25">
      <c r="C438" s="36"/>
    </row>
    <row r="439" spans="3:40" x14ac:dyDescent="0.25">
      <c r="C439" s="36"/>
    </row>
    <row r="440" spans="3:40" x14ac:dyDescent="0.25">
      <c r="C440" s="36"/>
    </row>
    <row r="441" spans="3:40" x14ac:dyDescent="0.25">
      <c r="C441" s="36"/>
    </row>
    <row r="442" spans="3:40" x14ac:dyDescent="0.25">
      <c r="C442" s="36"/>
    </row>
    <row r="443" spans="3:40" x14ac:dyDescent="0.25">
      <c r="C443" s="36"/>
    </row>
    <row r="444" spans="3:40" x14ac:dyDescent="0.25">
      <c r="C444" s="36"/>
    </row>
    <row r="446" spans="3:40" x14ac:dyDescent="0.25"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</sheetData>
  <sortState ref="A5:DF407">
    <sortCondition ref="B5:B407"/>
  </sortState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1"/>
  <sheetViews>
    <sheetView workbookViewId="0">
      <selection activeCell="O6" sqref="O6"/>
    </sheetView>
  </sheetViews>
  <sheetFormatPr defaultRowHeight="13.2" x14ac:dyDescent="0.25"/>
  <cols>
    <col min="1" max="1" width="3.5546875" customWidth="1"/>
    <col min="2" max="2" width="7.44140625" customWidth="1"/>
    <col min="3" max="3" width="17.5546875" customWidth="1"/>
    <col min="4" max="4" width="11.109375" customWidth="1"/>
    <col min="5" max="5" width="11.33203125" customWidth="1"/>
    <col min="6" max="6" width="11.44140625" customWidth="1"/>
    <col min="7" max="7" width="12.44140625" customWidth="1"/>
  </cols>
  <sheetData>
    <row r="2" spans="2:11" x14ac:dyDescent="0.25">
      <c r="C2" s="279" t="s">
        <v>782</v>
      </c>
      <c r="D2" s="279" t="s">
        <v>783</v>
      </c>
      <c r="E2" s="279" t="s">
        <v>784</v>
      </c>
      <c r="F2" s="279" t="s">
        <v>785</v>
      </c>
      <c r="G2" s="279" t="s">
        <v>706</v>
      </c>
      <c r="J2" s="51" t="s">
        <v>563</v>
      </c>
      <c r="K2" s="51" t="s">
        <v>564</v>
      </c>
    </row>
    <row r="3" spans="2:11" x14ac:dyDescent="0.25">
      <c r="B3">
        <f t="shared" ref="B3:B66" si="0">VLOOKUP(C3,gemeentenaam,2,FALSE)</f>
        <v>1680</v>
      </c>
      <c r="C3" s="279" t="s">
        <v>0</v>
      </c>
      <c r="D3">
        <v>1119</v>
      </c>
      <c r="E3">
        <v>0</v>
      </c>
      <c r="F3">
        <v>54</v>
      </c>
      <c r="G3">
        <v>1173</v>
      </c>
      <c r="J3" s="53" t="s">
        <v>0</v>
      </c>
      <c r="K3" s="53">
        <v>1680</v>
      </c>
    </row>
    <row r="4" spans="2:11" x14ac:dyDescent="0.25">
      <c r="B4">
        <f t="shared" si="0"/>
        <v>738</v>
      </c>
      <c r="C4" s="279" t="s">
        <v>1</v>
      </c>
      <c r="D4">
        <v>350</v>
      </c>
      <c r="E4">
        <v>0</v>
      </c>
      <c r="F4">
        <v>80</v>
      </c>
      <c r="G4">
        <v>430</v>
      </c>
      <c r="J4" s="53" t="s">
        <v>1</v>
      </c>
      <c r="K4" s="53">
        <v>738</v>
      </c>
    </row>
    <row r="5" spans="2:11" x14ac:dyDescent="0.25">
      <c r="B5">
        <f t="shared" si="0"/>
        <v>358</v>
      </c>
      <c r="C5" s="279" t="s">
        <v>2</v>
      </c>
      <c r="D5">
        <v>2047</v>
      </c>
      <c r="E5">
        <v>1</v>
      </c>
      <c r="F5">
        <v>0</v>
      </c>
      <c r="G5">
        <v>2048</v>
      </c>
      <c r="J5" s="53" t="s">
        <v>2</v>
      </c>
      <c r="K5" s="53">
        <v>358</v>
      </c>
    </row>
    <row r="6" spans="2:11" x14ac:dyDescent="0.25">
      <c r="B6">
        <f t="shared" si="0"/>
        <v>197</v>
      </c>
      <c r="C6" s="279" t="s">
        <v>3</v>
      </c>
      <c r="D6">
        <v>1084</v>
      </c>
      <c r="E6">
        <v>147</v>
      </c>
      <c r="F6">
        <v>409</v>
      </c>
      <c r="G6">
        <v>1640</v>
      </c>
      <c r="J6" s="53" t="s">
        <v>3</v>
      </c>
      <c r="K6" s="53">
        <v>197</v>
      </c>
    </row>
    <row r="7" spans="2:11" x14ac:dyDescent="0.25">
      <c r="B7" t="e">
        <f t="shared" si="0"/>
        <v>#N/A</v>
      </c>
      <c r="C7" s="279" t="s">
        <v>632</v>
      </c>
      <c r="D7">
        <v>0</v>
      </c>
      <c r="E7">
        <v>0</v>
      </c>
      <c r="F7">
        <v>0</v>
      </c>
      <c r="G7">
        <v>0</v>
      </c>
      <c r="J7" s="53" t="s">
        <v>4</v>
      </c>
      <c r="K7" s="53">
        <v>59</v>
      </c>
    </row>
    <row r="8" spans="2:11" x14ac:dyDescent="0.25">
      <c r="B8" t="e">
        <f t="shared" si="0"/>
        <v>#N/A</v>
      </c>
      <c r="C8" s="279" t="s">
        <v>633</v>
      </c>
      <c r="D8">
        <v>0</v>
      </c>
      <c r="E8">
        <v>0</v>
      </c>
      <c r="F8">
        <v>0</v>
      </c>
      <c r="G8">
        <v>0</v>
      </c>
      <c r="J8" s="53" t="s">
        <v>5</v>
      </c>
      <c r="K8" s="53">
        <v>482</v>
      </c>
    </row>
    <row r="9" spans="2:11" x14ac:dyDescent="0.25">
      <c r="B9">
        <f t="shared" si="0"/>
        <v>59</v>
      </c>
      <c r="C9" s="279" t="s">
        <v>4</v>
      </c>
      <c r="D9">
        <v>993</v>
      </c>
      <c r="E9">
        <v>0</v>
      </c>
      <c r="F9">
        <v>387</v>
      </c>
      <c r="G9">
        <v>1380</v>
      </c>
      <c r="J9" s="53" t="s">
        <v>6</v>
      </c>
      <c r="K9" s="53">
        <v>613</v>
      </c>
    </row>
    <row r="10" spans="2:11" x14ac:dyDescent="0.25">
      <c r="B10">
        <f t="shared" si="0"/>
        <v>482</v>
      </c>
      <c r="C10" s="279" t="s">
        <v>5</v>
      </c>
      <c r="D10">
        <v>1004</v>
      </c>
      <c r="E10">
        <v>0</v>
      </c>
      <c r="F10">
        <v>0</v>
      </c>
      <c r="G10">
        <v>1004</v>
      </c>
      <c r="J10" s="53" t="s">
        <v>7</v>
      </c>
      <c r="K10" s="53">
        <v>361</v>
      </c>
    </row>
    <row r="11" spans="2:11" x14ac:dyDescent="0.25">
      <c r="B11">
        <f t="shared" si="0"/>
        <v>613</v>
      </c>
      <c r="C11" s="279" t="s">
        <v>6</v>
      </c>
      <c r="D11">
        <v>1169</v>
      </c>
      <c r="E11">
        <v>0</v>
      </c>
      <c r="F11">
        <v>211</v>
      </c>
      <c r="G11">
        <v>1380</v>
      </c>
      <c r="J11" s="53" t="s">
        <v>8</v>
      </c>
      <c r="K11" s="53">
        <v>141</v>
      </c>
    </row>
    <row r="12" spans="2:11" x14ac:dyDescent="0.25">
      <c r="B12" t="e">
        <f t="shared" si="0"/>
        <v>#N/A</v>
      </c>
      <c r="C12" s="279" t="s">
        <v>634</v>
      </c>
      <c r="D12">
        <v>0</v>
      </c>
      <c r="E12">
        <v>0</v>
      </c>
      <c r="F12">
        <v>0</v>
      </c>
      <c r="G12">
        <v>0</v>
      </c>
      <c r="J12" s="53" t="s">
        <v>9</v>
      </c>
      <c r="K12" s="53">
        <v>34</v>
      </c>
    </row>
    <row r="13" spans="2:11" x14ac:dyDescent="0.25">
      <c r="B13">
        <f t="shared" si="0"/>
        <v>361</v>
      </c>
      <c r="C13" s="279" t="s">
        <v>7</v>
      </c>
      <c r="D13">
        <v>3924</v>
      </c>
      <c r="E13">
        <v>696</v>
      </c>
      <c r="F13">
        <v>3497</v>
      </c>
      <c r="G13">
        <v>8117</v>
      </c>
      <c r="J13" s="53" t="s">
        <v>10</v>
      </c>
      <c r="K13" s="53">
        <v>484</v>
      </c>
    </row>
    <row r="14" spans="2:11" x14ac:dyDescent="0.25">
      <c r="B14">
        <f t="shared" si="0"/>
        <v>141</v>
      </c>
      <c r="C14" s="279" t="s">
        <v>8</v>
      </c>
      <c r="D14">
        <v>0</v>
      </c>
      <c r="E14">
        <v>0</v>
      </c>
      <c r="F14">
        <v>0</v>
      </c>
      <c r="G14">
        <v>0</v>
      </c>
      <c r="J14" s="53" t="s">
        <v>11</v>
      </c>
      <c r="K14" s="53">
        <v>1723</v>
      </c>
    </row>
    <row r="15" spans="2:11" x14ac:dyDescent="0.25">
      <c r="B15">
        <f t="shared" si="0"/>
        <v>34</v>
      </c>
      <c r="C15" s="279" t="s">
        <v>9</v>
      </c>
      <c r="D15">
        <v>15971</v>
      </c>
      <c r="E15">
        <v>3019</v>
      </c>
      <c r="F15">
        <v>7119</v>
      </c>
      <c r="G15">
        <v>26109</v>
      </c>
      <c r="J15" s="53" t="s">
        <v>12</v>
      </c>
      <c r="K15" s="53">
        <v>60</v>
      </c>
    </row>
    <row r="16" spans="2:11" x14ac:dyDescent="0.25">
      <c r="B16">
        <f t="shared" si="0"/>
        <v>484</v>
      </c>
      <c r="C16" s="279" t="s">
        <v>10</v>
      </c>
      <c r="D16">
        <v>4871</v>
      </c>
      <c r="E16">
        <v>891</v>
      </c>
      <c r="F16">
        <v>2828</v>
      </c>
      <c r="G16">
        <v>8590</v>
      </c>
      <c r="J16" s="53" t="s">
        <v>13</v>
      </c>
      <c r="K16" s="53">
        <v>307</v>
      </c>
    </row>
    <row r="17" spans="2:11" x14ac:dyDescent="0.25">
      <c r="B17" t="e">
        <f t="shared" si="0"/>
        <v>#N/A</v>
      </c>
      <c r="C17" s="279" t="s">
        <v>786</v>
      </c>
      <c r="D17">
        <v>441</v>
      </c>
      <c r="E17">
        <v>0</v>
      </c>
      <c r="F17">
        <v>0</v>
      </c>
      <c r="G17">
        <v>441</v>
      </c>
      <c r="J17" s="53" t="s">
        <v>14</v>
      </c>
      <c r="K17" s="53">
        <v>362</v>
      </c>
    </row>
    <row r="18" spans="2:11" x14ac:dyDescent="0.25">
      <c r="B18" t="e">
        <f t="shared" si="0"/>
        <v>#N/A</v>
      </c>
      <c r="C18" s="279" t="s">
        <v>635</v>
      </c>
      <c r="D18">
        <v>0</v>
      </c>
      <c r="E18">
        <v>0</v>
      </c>
      <c r="F18">
        <v>0</v>
      </c>
      <c r="G18">
        <v>0</v>
      </c>
      <c r="J18" s="53" t="s">
        <v>15</v>
      </c>
      <c r="K18" s="53">
        <v>363</v>
      </c>
    </row>
    <row r="19" spans="2:11" x14ac:dyDescent="0.25">
      <c r="B19">
        <f t="shared" si="0"/>
        <v>60</v>
      </c>
      <c r="C19" s="279" t="s">
        <v>12</v>
      </c>
      <c r="D19">
        <v>239</v>
      </c>
      <c r="E19">
        <v>0</v>
      </c>
      <c r="F19">
        <v>796</v>
      </c>
      <c r="G19">
        <v>1035</v>
      </c>
      <c r="J19" s="53" t="s">
        <v>16</v>
      </c>
      <c r="K19" s="53">
        <v>200</v>
      </c>
    </row>
    <row r="20" spans="2:11" x14ac:dyDescent="0.25">
      <c r="B20" t="e">
        <f t="shared" si="0"/>
        <v>#N/A</v>
      </c>
      <c r="C20" s="279" t="s">
        <v>636</v>
      </c>
      <c r="D20">
        <v>0</v>
      </c>
      <c r="E20">
        <v>0</v>
      </c>
      <c r="F20">
        <v>0</v>
      </c>
      <c r="G20">
        <v>0</v>
      </c>
      <c r="J20" s="53" t="s">
        <v>17</v>
      </c>
      <c r="K20" s="53">
        <v>3</v>
      </c>
    </row>
    <row r="21" spans="2:11" x14ac:dyDescent="0.25">
      <c r="B21">
        <f t="shared" si="0"/>
        <v>307</v>
      </c>
      <c r="C21" s="279" t="s">
        <v>13</v>
      </c>
      <c r="D21">
        <v>10060</v>
      </c>
      <c r="E21">
        <v>2497</v>
      </c>
      <c r="F21">
        <v>2602</v>
      </c>
      <c r="G21">
        <v>15159</v>
      </c>
      <c r="J21" s="53" t="s">
        <v>18</v>
      </c>
      <c r="K21" s="53">
        <v>202</v>
      </c>
    </row>
    <row r="22" spans="2:11" x14ac:dyDescent="0.25">
      <c r="B22">
        <f t="shared" si="0"/>
        <v>362</v>
      </c>
      <c r="C22" s="279" t="s">
        <v>14</v>
      </c>
      <c r="D22">
        <v>2972</v>
      </c>
      <c r="E22">
        <v>0</v>
      </c>
      <c r="F22">
        <v>2343</v>
      </c>
      <c r="G22">
        <v>5315</v>
      </c>
      <c r="J22" s="53" t="s">
        <v>19</v>
      </c>
      <c r="K22" s="53">
        <v>106</v>
      </c>
    </row>
    <row r="23" spans="2:11" x14ac:dyDescent="0.25">
      <c r="B23">
        <f t="shared" si="0"/>
        <v>363</v>
      </c>
      <c r="C23" s="279" t="s">
        <v>15</v>
      </c>
      <c r="D23">
        <v>47623</v>
      </c>
      <c r="E23">
        <v>6802</v>
      </c>
      <c r="F23">
        <v>27605</v>
      </c>
      <c r="G23">
        <v>82030</v>
      </c>
      <c r="J23" s="53" t="s">
        <v>20</v>
      </c>
      <c r="K23" s="53">
        <v>743</v>
      </c>
    </row>
    <row r="24" spans="2:11" x14ac:dyDescent="0.25">
      <c r="B24" t="e">
        <f t="shared" si="0"/>
        <v>#N/A</v>
      </c>
      <c r="C24" s="279" t="s">
        <v>637</v>
      </c>
      <c r="D24">
        <v>0</v>
      </c>
      <c r="E24">
        <v>0</v>
      </c>
      <c r="F24">
        <v>0</v>
      </c>
      <c r="G24">
        <v>0</v>
      </c>
      <c r="J24" s="53" t="s">
        <v>21</v>
      </c>
      <c r="K24" s="53">
        <v>744</v>
      </c>
    </row>
    <row r="25" spans="2:11" x14ac:dyDescent="0.25">
      <c r="B25" t="e">
        <f t="shared" si="0"/>
        <v>#N/A</v>
      </c>
      <c r="C25" s="279" t="s">
        <v>628</v>
      </c>
      <c r="D25">
        <v>0</v>
      </c>
      <c r="E25">
        <v>0</v>
      </c>
      <c r="F25">
        <v>0</v>
      </c>
      <c r="G25">
        <v>0</v>
      </c>
      <c r="J25" s="53" t="s">
        <v>22</v>
      </c>
      <c r="K25" s="53">
        <v>308</v>
      </c>
    </row>
    <row r="26" spans="2:11" x14ac:dyDescent="0.25">
      <c r="B26">
        <f t="shared" si="0"/>
        <v>200</v>
      </c>
      <c r="C26" s="279" t="s">
        <v>16</v>
      </c>
      <c r="D26">
        <v>6554</v>
      </c>
      <c r="E26">
        <v>2294</v>
      </c>
      <c r="F26">
        <v>6386</v>
      </c>
      <c r="G26">
        <v>15234</v>
      </c>
      <c r="J26" s="53" t="s">
        <v>23</v>
      </c>
      <c r="K26" s="53">
        <v>489</v>
      </c>
    </row>
    <row r="27" spans="2:11" x14ac:dyDescent="0.25">
      <c r="B27">
        <f t="shared" si="0"/>
        <v>3</v>
      </c>
      <c r="C27" s="279" t="s">
        <v>17</v>
      </c>
      <c r="D27">
        <v>1316</v>
      </c>
      <c r="E27">
        <v>169</v>
      </c>
      <c r="F27">
        <v>448</v>
      </c>
      <c r="G27">
        <v>1933</v>
      </c>
      <c r="J27" s="53" t="s">
        <v>24</v>
      </c>
      <c r="K27" s="53">
        <v>203</v>
      </c>
    </row>
    <row r="28" spans="2:11" x14ac:dyDescent="0.25">
      <c r="B28" t="e">
        <f t="shared" si="0"/>
        <v>#N/A</v>
      </c>
      <c r="C28" s="279" t="s">
        <v>638</v>
      </c>
      <c r="D28">
        <v>0</v>
      </c>
      <c r="E28">
        <v>0</v>
      </c>
      <c r="F28">
        <v>0</v>
      </c>
      <c r="G28">
        <v>0</v>
      </c>
      <c r="J28" s="53" t="s">
        <v>25</v>
      </c>
      <c r="K28" s="53">
        <v>5</v>
      </c>
    </row>
    <row r="29" spans="2:11" x14ac:dyDescent="0.25">
      <c r="B29">
        <f t="shared" si="0"/>
        <v>202</v>
      </c>
      <c r="C29" s="279" t="s">
        <v>18</v>
      </c>
      <c r="D29">
        <v>16344</v>
      </c>
      <c r="E29">
        <v>1202</v>
      </c>
      <c r="F29">
        <v>7526</v>
      </c>
      <c r="G29">
        <v>25072</v>
      </c>
      <c r="J29" s="53" t="s">
        <v>26</v>
      </c>
      <c r="K29" s="53">
        <v>888</v>
      </c>
    </row>
    <row r="30" spans="2:11" x14ac:dyDescent="0.25">
      <c r="B30">
        <f t="shared" si="0"/>
        <v>106</v>
      </c>
      <c r="C30" s="279" t="s">
        <v>19</v>
      </c>
      <c r="D30">
        <v>6400</v>
      </c>
      <c r="E30">
        <v>1384</v>
      </c>
      <c r="F30">
        <v>1944</v>
      </c>
      <c r="G30">
        <v>9728</v>
      </c>
      <c r="J30" s="53" t="s">
        <v>27</v>
      </c>
      <c r="K30" s="53">
        <v>370</v>
      </c>
    </row>
    <row r="31" spans="2:11" x14ac:dyDescent="0.25">
      <c r="B31">
        <f t="shared" si="0"/>
        <v>743</v>
      </c>
      <c r="C31" s="279" t="s">
        <v>20</v>
      </c>
      <c r="D31">
        <v>828</v>
      </c>
      <c r="E31">
        <v>0</v>
      </c>
      <c r="F31">
        <v>251</v>
      </c>
      <c r="G31">
        <v>1079</v>
      </c>
      <c r="J31" s="53" t="s">
        <v>28</v>
      </c>
      <c r="K31" s="53">
        <v>889</v>
      </c>
    </row>
    <row r="32" spans="2:11" x14ac:dyDescent="0.25">
      <c r="B32" t="e">
        <f t="shared" si="0"/>
        <v>#N/A</v>
      </c>
      <c r="C32" s="279" t="s">
        <v>787</v>
      </c>
      <c r="D32">
        <v>390</v>
      </c>
      <c r="E32">
        <v>0</v>
      </c>
      <c r="F32">
        <v>158</v>
      </c>
      <c r="G32">
        <v>548</v>
      </c>
      <c r="J32" s="53" t="s">
        <v>29</v>
      </c>
      <c r="K32" s="53">
        <v>7</v>
      </c>
    </row>
    <row r="33" spans="2:11" x14ac:dyDescent="0.25">
      <c r="B33">
        <f t="shared" si="0"/>
        <v>308</v>
      </c>
      <c r="C33" s="279" t="s">
        <v>22</v>
      </c>
      <c r="D33">
        <v>1268</v>
      </c>
      <c r="E33">
        <v>0</v>
      </c>
      <c r="F33">
        <v>1282</v>
      </c>
      <c r="G33">
        <v>2550</v>
      </c>
      <c r="J33" s="53" t="s">
        <v>30</v>
      </c>
      <c r="K33" s="53">
        <v>491</v>
      </c>
    </row>
    <row r="34" spans="2:11" x14ac:dyDescent="0.25">
      <c r="B34">
        <f t="shared" si="0"/>
        <v>489</v>
      </c>
      <c r="C34" s="279" t="s">
        <v>23</v>
      </c>
      <c r="D34">
        <v>2466</v>
      </c>
      <c r="E34">
        <v>243</v>
      </c>
      <c r="F34">
        <v>2331</v>
      </c>
      <c r="G34">
        <v>5040</v>
      </c>
      <c r="J34" s="53" t="s">
        <v>31</v>
      </c>
      <c r="K34" s="53">
        <v>1724</v>
      </c>
    </row>
    <row r="35" spans="2:11" x14ac:dyDescent="0.25">
      <c r="B35">
        <f t="shared" si="0"/>
        <v>203</v>
      </c>
      <c r="C35" s="279" t="s">
        <v>24</v>
      </c>
      <c r="D35">
        <v>0</v>
      </c>
      <c r="E35">
        <v>0</v>
      </c>
      <c r="F35">
        <v>0</v>
      </c>
      <c r="G35">
        <v>0</v>
      </c>
      <c r="J35" s="53" t="s">
        <v>32</v>
      </c>
      <c r="K35" s="53">
        <v>893</v>
      </c>
    </row>
    <row r="36" spans="2:11" x14ac:dyDescent="0.25">
      <c r="B36">
        <f t="shared" si="0"/>
        <v>5</v>
      </c>
      <c r="C36" s="279" t="s">
        <v>25</v>
      </c>
      <c r="D36">
        <v>383</v>
      </c>
      <c r="E36">
        <v>0</v>
      </c>
      <c r="F36">
        <v>0</v>
      </c>
      <c r="G36">
        <v>383</v>
      </c>
      <c r="J36" s="53" t="s">
        <v>33</v>
      </c>
      <c r="K36" s="53">
        <v>373</v>
      </c>
    </row>
    <row r="37" spans="2:11" x14ac:dyDescent="0.25">
      <c r="B37" t="e">
        <f t="shared" si="0"/>
        <v>#N/A</v>
      </c>
      <c r="C37" s="279" t="s">
        <v>788</v>
      </c>
      <c r="D37">
        <v>618</v>
      </c>
      <c r="E37">
        <v>0</v>
      </c>
      <c r="F37">
        <v>0</v>
      </c>
      <c r="G37">
        <v>618</v>
      </c>
      <c r="J37" s="53" t="s">
        <v>34</v>
      </c>
      <c r="K37" s="53">
        <v>748</v>
      </c>
    </row>
    <row r="38" spans="2:11" x14ac:dyDescent="0.25">
      <c r="B38">
        <f t="shared" si="0"/>
        <v>370</v>
      </c>
      <c r="C38" s="279" t="s">
        <v>27</v>
      </c>
      <c r="D38">
        <v>827</v>
      </c>
      <c r="E38">
        <v>0</v>
      </c>
      <c r="F38">
        <v>0</v>
      </c>
      <c r="G38">
        <v>827</v>
      </c>
      <c r="J38" s="53" t="s">
        <v>35</v>
      </c>
      <c r="K38" s="53">
        <v>1859</v>
      </c>
    </row>
    <row r="39" spans="2:11" x14ac:dyDescent="0.25">
      <c r="B39">
        <f t="shared" si="0"/>
        <v>889</v>
      </c>
      <c r="C39" s="279" t="s">
        <v>28</v>
      </c>
      <c r="D39">
        <v>442</v>
      </c>
      <c r="E39">
        <v>0</v>
      </c>
      <c r="F39">
        <v>91</v>
      </c>
      <c r="G39">
        <v>533</v>
      </c>
      <c r="J39" s="53" t="s">
        <v>36</v>
      </c>
      <c r="K39" s="53">
        <v>1721</v>
      </c>
    </row>
    <row r="40" spans="2:11" x14ac:dyDescent="0.25">
      <c r="B40">
        <f t="shared" si="0"/>
        <v>7</v>
      </c>
      <c r="C40" s="279" t="s">
        <v>29</v>
      </c>
      <c r="D40">
        <v>384</v>
      </c>
      <c r="E40">
        <v>0</v>
      </c>
      <c r="F40">
        <v>77</v>
      </c>
      <c r="G40">
        <v>461</v>
      </c>
      <c r="J40" s="53" t="s">
        <v>37</v>
      </c>
      <c r="K40" s="53">
        <v>568</v>
      </c>
    </row>
    <row r="41" spans="2:11" x14ac:dyDescent="0.25">
      <c r="B41" t="e">
        <f t="shared" si="0"/>
        <v>#N/A</v>
      </c>
      <c r="C41" s="279" t="s">
        <v>639</v>
      </c>
      <c r="D41">
        <v>0</v>
      </c>
      <c r="E41">
        <v>0</v>
      </c>
      <c r="F41">
        <v>0</v>
      </c>
      <c r="G41">
        <v>0</v>
      </c>
      <c r="J41" s="53" t="s">
        <v>38</v>
      </c>
      <c r="K41" s="53">
        <v>753</v>
      </c>
    </row>
    <row r="42" spans="2:11" x14ac:dyDescent="0.25">
      <c r="B42">
        <f t="shared" si="0"/>
        <v>491</v>
      </c>
      <c r="C42" s="279" t="s">
        <v>30</v>
      </c>
      <c r="D42">
        <v>333</v>
      </c>
      <c r="E42">
        <v>0</v>
      </c>
      <c r="F42">
        <v>0</v>
      </c>
      <c r="G42">
        <v>333</v>
      </c>
      <c r="J42" s="53" t="s">
        <v>39</v>
      </c>
      <c r="K42" s="53">
        <v>209</v>
      </c>
    </row>
    <row r="43" spans="2:11" x14ac:dyDescent="0.25">
      <c r="B43">
        <f t="shared" si="0"/>
        <v>1724</v>
      </c>
      <c r="C43" s="279" t="s">
        <v>31</v>
      </c>
      <c r="D43">
        <v>1161</v>
      </c>
      <c r="E43">
        <v>0</v>
      </c>
      <c r="F43">
        <v>0</v>
      </c>
      <c r="G43">
        <v>1161</v>
      </c>
      <c r="J43" s="53" t="s">
        <v>40</v>
      </c>
      <c r="K43" s="53">
        <v>375</v>
      </c>
    </row>
    <row r="44" spans="2:11" x14ac:dyDescent="0.25">
      <c r="B44" t="e">
        <f t="shared" si="0"/>
        <v>#N/A</v>
      </c>
      <c r="C44" s="279" t="s">
        <v>789</v>
      </c>
      <c r="D44">
        <v>640</v>
      </c>
      <c r="E44">
        <v>0</v>
      </c>
      <c r="F44">
        <v>0</v>
      </c>
      <c r="G44">
        <v>640</v>
      </c>
      <c r="J44" s="53" t="s">
        <v>41</v>
      </c>
      <c r="K44" s="53">
        <v>585</v>
      </c>
    </row>
    <row r="45" spans="2:11" x14ac:dyDescent="0.25">
      <c r="B45" t="e">
        <f t="shared" si="0"/>
        <v>#N/A</v>
      </c>
      <c r="C45" s="279" t="s">
        <v>790</v>
      </c>
      <c r="D45">
        <v>1734</v>
      </c>
      <c r="E45">
        <v>224</v>
      </c>
      <c r="F45">
        <v>419</v>
      </c>
      <c r="G45">
        <v>2377</v>
      </c>
      <c r="J45" s="53" t="s">
        <v>42</v>
      </c>
      <c r="K45" s="53">
        <v>1728</v>
      </c>
    </row>
    <row r="46" spans="2:11" x14ac:dyDescent="0.25">
      <c r="B46">
        <f t="shared" si="0"/>
        <v>748</v>
      </c>
      <c r="C46" s="279" t="s">
        <v>34</v>
      </c>
      <c r="D46">
        <v>2993</v>
      </c>
      <c r="E46">
        <v>1095</v>
      </c>
      <c r="F46">
        <v>84</v>
      </c>
      <c r="G46">
        <v>4172</v>
      </c>
      <c r="J46" s="53" t="s">
        <v>43</v>
      </c>
      <c r="K46" s="53">
        <v>376</v>
      </c>
    </row>
    <row r="47" spans="2:11" x14ac:dyDescent="0.25">
      <c r="B47" t="e">
        <f t="shared" si="0"/>
        <v>#N/A</v>
      </c>
      <c r="C47" s="279" t="s">
        <v>640</v>
      </c>
      <c r="D47">
        <v>0</v>
      </c>
      <c r="E47">
        <v>0</v>
      </c>
      <c r="F47">
        <v>0</v>
      </c>
      <c r="G47">
        <v>0</v>
      </c>
      <c r="J47" s="53" t="s">
        <v>44</v>
      </c>
      <c r="K47" s="53">
        <v>377</v>
      </c>
    </row>
    <row r="48" spans="2:11" x14ac:dyDescent="0.25">
      <c r="B48" t="e">
        <f t="shared" si="0"/>
        <v>#N/A</v>
      </c>
      <c r="C48" s="279" t="s">
        <v>641</v>
      </c>
      <c r="D48">
        <v>0</v>
      </c>
      <c r="E48">
        <v>0</v>
      </c>
      <c r="F48">
        <v>0</v>
      </c>
      <c r="G48">
        <v>0</v>
      </c>
      <c r="J48" s="53" t="s">
        <v>45</v>
      </c>
      <c r="K48" s="53">
        <v>55</v>
      </c>
    </row>
    <row r="49" spans="2:11" x14ac:dyDescent="0.25">
      <c r="B49">
        <f t="shared" si="0"/>
        <v>1859</v>
      </c>
      <c r="C49" s="279" t="s">
        <v>35</v>
      </c>
      <c r="D49">
        <v>1714</v>
      </c>
      <c r="E49">
        <v>1266</v>
      </c>
      <c r="F49">
        <v>521</v>
      </c>
      <c r="G49">
        <v>3501</v>
      </c>
      <c r="J49" s="53" t="s">
        <v>616</v>
      </c>
      <c r="K49" s="53">
        <v>1901</v>
      </c>
    </row>
    <row r="50" spans="2:11" x14ac:dyDescent="0.25">
      <c r="B50">
        <f t="shared" si="0"/>
        <v>1721</v>
      </c>
      <c r="C50" s="279" t="s">
        <v>36</v>
      </c>
      <c r="D50">
        <v>1159</v>
      </c>
      <c r="E50">
        <v>0</v>
      </c>
      <c r="F50">
        <v>611</v>
      </c>
      <c r="G50">
        <v>1770</v>
      </c>
      <c r="J50" s="53" t="s">
        <v>46</v>
      </c>
      <c r="K50" s="53">
        <v>755</v>
      </c>
    </row>
    <row r="51" spans="2:11" x14ac:dyDescent="0.25">
      <c r="B51">
        <f t="shared" si="0"/>
        <v>568</v>
      </c>
      <c r="C51" s="279" t="s">
        <v>37</v>
      </c>
      <c r="D51">
        <v>652</v>
      </c>
      <c r="E51">
        <v>0</v>
      </c>
      <c r="F51">
        <v>0</v>
      </c>
      <c r="G51">
        <v>652</v>
      </c>
      <c r="J51" s="53" t="s">
        <v>47</v>
      </c>
      <c r="K51" s="53">
        <v>1681</v>
      </c>
    </row>
    <row r="52" spans="2:11" x14ac:dyDescent="0.25">
      <c r="B52">
        <f t="shared" si="0"/>
        <v>753</v>
      </c>
      <c r="C52" s="279" t="s">
        <v>38</v>
      </c>
      <c r="D52">
        <v>1368</v>
      </c>
      <c r="E52">
        <v>0</v>
      </c>
      <c r="F52">
        <v>443</v>
      </c>
      <c r="G52">
        <v>1811</v>
      </c>
      <c r="J52" s="53" t="s">
        <v>48</v>
      </c>
      <c r="K52" s="53">
        <v>147</v>
      </c>
    </row>
    <row r="53" spans="2:11" x14ac:dyDescent="0.25">
      <c r="B53">
        <f t="shared" si="0"/>
        <v>209</v>
      </c>
      <c r="C53" s="279" t="s">
        <v>39</v>
      </c>
      <c r="D53">
        <v>0</v>
      </c>
      <c r="E53">
        <v>0</v>
      </c>
      <c r="F53">
        <v>0</v>
      </c>
      <c r="G53">
        <v>0</v>
      </c>
      <c r="J53" s="53" t="s">
        <v>49</v>
      </c>
      <c r="K53" s="53">
        <v>654</v>
      </c>
    </row>
    <row r="54" spans="2:11" x14ac:dyDescent="0.25">
      <c r="B54">
        <f t="shared" si="0"/>
        <v>375</v>
      </c>
      <c r="C54" s="279" t="s">
        <v>40</v>
      </c>
      <c r="D54">
        <v>2004</v>
      </c>
      <c r="E54">
        <v>480</v>
      </c>
      <c r="F54">
        <v>1003</v>
      </c>
      <c r="G54">
        <v>3487</v>
      </c>
      <c r="J54" s="53" t="s">
        <v>50</v>
      </c>
      <c r="K54" s="53">
        <v>499</v>
      </c>
    </row>
    <row r="55" spans="2:11" x14ac:dyDescent="0.25">
      <c r="B55">
        <f t="shared" si="0"/>
        <v>63</v>
      </c>
      <c r="C55" s="279" t="s">
        <v>642</v>
      </c>
      <c r="D55">
        <v>580</v>
      </c>
      <c r="E55">
        <v>0</v>
      </c>
      <c r="F55">
        <v>320</v>
      </c>
      <c r="G55">
        <v>900</v>
      </c>
      <c r="J55" s="53" t="s">
        <v>51</v>
      </c>
      <c r="K55" s="53">
        <v>756</v>
      </c>
    </row>
    <row r="56" spans="2:11" x14ac:dyDescent="0.25">
      <c r="B56">
        <f t="shared" si="0"/>
        <v>310</v>
      </c>
      <c r="C56" s="279" t="s">
        <v>70</v>
      </c>
      <c r="D56">
        <v>2940</v>
      </c>
      <c r="E56">
        <v>395</v>
      </c>
      <c r="F56">
        <v>1170</v>
      </c>
      <c r="G56">
        <v>4505</v>
      </c>
      <c r="J56" s="53" t="s">
        <v>52</v>
      </c>
      <c r="K56" s="53">
        <v>757</v>
      </c>
    </row>
    <row r="57" spans="2:11" x14ac:dyDescent="0.25">
      <c r="B57">
        <f t="shared" si="0"/>
        <v>585</v>
      </c>
      <c r="C57" s="279" t="s">
        <v>41</v>
      </c>
      <c r="D57">
        <v>1484</v>
      </c>
      <c r="E57">
        <v>0</v>
      </c>
      <c r="F57">
        <v>0</v>
      </c>
      <c r="G57">
        <v>1484</v>
      </c>
      <c r="J57" s="53" t="s">
        <v>53</v>
      </c>
      <c r="K57" s="53">
        <v>758</v>
      </c>
    </row>
    <row r="58" spans="2:11" x14ac:dyDescent="0.25">
      <c r="B58">
        <f t="shared" si="0"/>
        <v>1728</v>
      </c>
      <c r="C58" s="279" t="s">
        <v>42</v>
      </c>
      <c r="D58">
        <v>1051</v>
      </c>
      <c r="E58">
        <v>0</v>
      </c>
      <c r="F58">
        <v>1371</v>
      </c>
      <c r="G58">
        <v>2422</v>
      </c>
      <c r="J58" s="53" t="s">
        <v>54</v>
      </c>
      <c r="K58" s="53">
        <v>501</v>
      </c>
    </row>
    <row r="59" spans="2:11" x14ac:dyDescent="0.25">
      <c r="B59">
        <f t="shared" si="0"/>
        <v>376</v>
      </c>
      <c r="C59" s="279" t="s">
        <v>43</v>
      </c>
      <c r="D59">
        <v>583</v>
      </c>
      <c r="E59">
        <v>0</v>
      </c>
      <c r="F59">
        <v>0</v>
      </c>
      <c r="G59">
        <v>583</v>
      </c>
      <c r="J59" s="53" t="s">
        <v>55</v>
      </c>
      <c r="K59" s="53">
        <v>1876</v>
      </c>
    </row>
    <row r="60" spans="2:11" x14ac:dyDescent="0.25">
      <c r="B60" t="e">
        <f t="shared" si="0"/>
        <v>#N/A</v>
      </c>
      <c r="C60" s="279" t="s">
        <v>643</v>
      </c>
      <c r="D60">
        <v>0</v>
      </c>
      <c r="E60">
        <v>0</v>
      </c>
      <c r="F60">
        <v>0</v>
      </c>
      <c r="G60">
        <v>0</v>
      </c>
      <c r="J60" s="53" t="s">
        <v>56</v>
      </c>
      <c r="K60" s="53">
        <v>213</v>
      </c>
    </row>
    <row r="61" spans="2:11" x14ac:dyDescent="0.25">
      <c r="B61">
        <f t="shared" si="0"/>
        <v>377</v>
      </c>
      <c r="C61" s="279" t="s">
        <v>44</v>
      </c>
      <c r="D61">
        <v>844</v>
      </c>
      <c r="E61">
        <v>0</v>
      </c>
      <c r="F61">
        <v>130</v>
      </c>
      <c r="G61">
        <v>974</v>
      </c>
      <c r="J61" s="53" t="s">
        <v>57</v>
      </c>
      <c r="K61" s="53">
        <v>899</v>
      </c>
    </row>
    <row r="62" spans="2:11" x14ac:dyDescent="0.25">
      <c r="B62">
        <f t="shared" si="0"/>
        <v>55</v>
      </c>
      <c r="C62" s="279" t="s">
        <v>45</v>
      </c>
      <c r="D62">
        <v>1411</v>
      </c>
      <c r="E62">
        <v>0</v>
      </c>
      <c r="F62">
        <v>148</v>
      </c>
      <c r="G62">
        <v>1559</v>
      </c>
      <c r="J62" s="53" t="s">
        <v>58</v>
      </c>
      <c r="K62" s="53">
        <v>312</v>
      </c>
    </row>
    <row r="63" spans="2:11" x14ac:dyDescent="0.25">
      <c r="B63" t="e">
        <f t="shared" si="0"/>
        <v>#N/A</v>
      </c>
      <c r="C63" s="279" t="s">
        <v>644</v>
      </c>
      <c r="D63">
        <v>0</v>
      </c>
      <c r="E63">
        <v>0</v>
      </c>
      <c r="F63">
        <v>0</v>
      </c>
      <c r="G63">
        <v>0</v>
      </c>
      <c r="J63" s="53" t="s">
        <v>59</v>
      </c>
      <c r="K63" s="53">
        <v>313</v>
      </c>
    </row>
    <row r="64" spans="2:11" x14ac:dyDescent="0.25">
      <c r="B64" t="e">
        <f t="shared" si="0"/>
        <v>#N/A</v>
      </c>
      <c r="C64" s="279" t="s">
        <v>791</v>
      </c>
      <c r="D64">
        <v>1867</v>
      </c>
      <c r="E64">
        <v>0</v>
      </c>
      <c r="F64">
        <v>117</v>
      </c>
      <c r="G64">
        <v>1984</v>
      </c>
      <c r="J64" s="53" t="s">
        <v>60</v>
      </c>
      <c r="K64" s="53">
        <v>214</v>
      </c>
    </row>
    <row r="65" spans="2:11" x14ac:dyDescent="0.25">
      <c r="B65">
        <f t="shared" si="0"/>
        <v>755</v>
      </c>
      <c r="C65" s="279" t="s">
        <v>46</v>
      </c>
      <c r="D65">
        <v>278</v>
      </c>
      <c r="E65">
        <v>0</v>
      </c>
      <c r="F65">
        <v>0</v>
      </c>
      <c r="G65">
        <v>278</v>
      </c>
      <c r="J65" s="53" t="s">
        <v>61</v>
      </c>
      <c r="K65" s="53">
        <v>381</v>
      </c>
    </row>
    <row r="66" spans="2:11" x14ac:dyDescent="0.25">
      <c r="B66">
        <f t="shared" si="0"/>
        <v>9</v>
      </c>
      <c r="C66" s="279" t="s">
        <v>319</v>
      </c>
      <c r="D66">
        <v>297</v>
      </c>
      <c r="E66">
        <v>0</v>
      </c>
      <c r="F66">
        <v>0</v>
      </c>
      <c r="G66">
        <v>297</v>
      </c>
      <c r="J66" s="53" t="s">
        <v>62</v>
      </c>
      <c r="K66" s="53">
        <v>502</v>
      </c>
    </row>
    <row r="67" spans="2:11" x14ac:dyDescent="0.25">
      <c r="B67" t="e">
        <f t="shared" ref="B67:B130" si="1">VLOOKUP(C67,gemeentenaam,2,FALSE)</f>
        <v>#N/A</v>
      </c>
      <c r="C67" s="279" t="s">
        <v>645</v>
      </c>
      <c r="D67">
        <v>0</v>
      </c>
      <c r="E67">
        <v>0</v>
      </c>
      <c r="F67">
        <v>0</v>
      </c>
      <c r="G67">
        <v>0</v>
      </c>
      <c r="J67" s="53" t="s">
        <v>63</v>
      </c>
      <c r="K67" s="53">
        <v>383</v>
      </c>
    </row>
    <row r="68" spans="2:11" x14ac:dyDescent="0.25">
      <c r="B68" t="e">
        <f t="shared" si="1"/>
        <v>#N/A</v>
      </c>
      <c r="C68" s="279" t="s">
        <v>792</v>
      </c>
      <c r="D68">
        <v>884</v>
      </c>
      <c r="E68">
        <v>0</v>
      </c>
      <c r="F68">
        <v>9</v>
      </c>
      <c r="G68">
        <v>893</v>
      </c>
      <c r="J68" s="53" t="s">
        <v>64</v>
      </c>
      <c r="K68" s="53">
        <v>109</v>
      </c>
    </row>
    <row r="69" spans="2:11" x14ac:dyDescent="0.25">
      <c r="B69">
        <f t="shared" si="1"/>
        <v>147</v>
      </c>
      <c r="C69" s="279" t="s">
        <v>48</v>
      </c>
      <c r="D69">
        <v>1322</v>
      </c>
      <c r="E69">
        <v>59</v>
      </c>
      <c r="F69">
        <v>0</v>
      </c>
      <c r="G69">
        <v>1381</v>
      </c>
      <c r="J69" s="53" t="s">
        <v>65</v>
      </c>
      <c r="K69" s="53">
        <v>1706</v>
      </c>
    </row>
    <row r="70" spans="2:11" x14ac:dyDescent="0.25">
      <c r="B70">
        <f t="shared" si="1"/>
        <v>654</v>
      </c>
      <c r="C70" s="279" t="s">
        <v>49</v>
      </c>
      <c r="D70">
        <v>1735</v>
      </c>
      <c r="E70">
        <v>0</v>
      </c>
      <c r="F70">
        <v>0</v>
      </c>
      <c r="G70">
        <v>1735</v>
      </c>
      <c r="J70" s="53" t="s">
        <v>66</v>
      </c>
      <c r="K70" s="53">
        <v>611</v>
      </c>
    </row>
    <row r="71" spans="2:11" x14ac:dyDescent="0.25">
      <c r="B71">
        <f t="shared" si="1"/>
        <v>499</v>
      </c>
      <c r="C71" s="279" t="s">
        <v>50</v>
      </c>
      <c r="D71">
        <v>582</v>
      </c>
      <c r="E71">
        <v>0</v>
      </c>
      <c r="F71">
        <v>249</v>
      </c>
      <c r="G71">
        <v>831</v>
      </c>
      <c r="J71" s="53" t="s">
        <v>67</v>
      </c>
      <c r="K71" s="53">
        <v>1684</v>
      </c>
    </row>
    <row r="72" spans="2:11" x14ac:dyDescent="0.25">
      <c r="B72">
        <f t="shared" si="1"/>
        <v>756</v>
      </c>
      <c r="C72" s="279" t="s">
        <v>51</v>
      </c>
      <c r="D72">
        <v>1230</v>
      </c>
      <c r="E72">
        <v>0</v>
      </c>
      <c r="F72">
        <v>900</v>
      </c>
      <c r="G72">
        <v>2130</v>
      </c>
      <c r="J72" s="53" t="s">
        <v>68</v>
      </c>
      <c r="K72" s="53">
        <v>216</v>
      </c>
    </row>
    <row r="73" spans="2:11" x14ac:dyDescent="0.25">
      <c r="B73">
        <f t="shared" si="1"/>
        <v>757</v>
      </c>
      <c r="C73" s="279" t="s">
        <v>52</v>
      </c>
      <c r="D73">
        <v>1811</v>
      </c>
      <c r="E73">
        <v>624</v>
      </c>
      <c r="F73">
        <v>734</v>
      </c>
      <c r="G73">
        <v>3169</v>
      </c>
      <c r="J73" s="53" t="s">
        <v>69</v>
      </c>
      <c r="K73" s="53">
        <v>148</v>
      </c>
    </row>
    <row r="74" spans="2:11" x14ac:dyDescent="0.25">
      <c r="B74">
        <f t="shared" si="1"/>
        <v>758</v>
      </c>
      <c r="C74" s="279" t="s">
        <v>53</v>
      </c>
      <c r="D74">
        <v>18220</v>
      </c>
      <c r="E74">
        <v>1921</v>
      </c>
      <c r="F74">
        <v>0</v>
      </c>
      <c r="G74">
        <v>20141</v>
      </c>
      <c r="J74" s="53" t="s">
        <v>402</v>
      </c>
      <c r="K74" s="53">
        <v>1891</v>
      </c>
    </row>
    <row r="75" spans="2:11" x14ac:dyDescent="0.25">
      <c r="B75" t="e">
        <f t="shared" si="1"/>
        <v>#N/A</v>
      </c>
      <c r="C75" s="279" t="s">
        <v>646</v>
      </c>
      <c r="D75">
        <v>0</v>
      </c>
      <c r="E75">
        <v>0</v>
      </c>
      <c r="F75">
        <v>0</v>
      </c>
      <c r="G75">
        <v>0</v>
      </c>
      <c r="J75" s="53" t="s">
        <v>70</v>
      </c>
      <c r="K75" s="53">
        <v>310</v>
      </c>
    </row>
    <row r="76" spans="2:11" x14ac:dyDescent="0.25">
      <c r="B76">
        <f t="shared" si="1"/>
        <v>501</v>
      </c>
      <c r="C76" s="279" t="s">
        <v>54</v>
      </c>
      <c r="D76">
        <v>1149</v>
      </c>
      <c r="E76">
        <v>792</v>
      </c>
      <c r="F76">
        <v>2647</v>
      </c>
      <c r="G76">
        <v>4588</v>
      </c>
      <c r="J76" s="53" t="s">
        <v>71</v>
      </c>
      <c r="K76" s="53">
        <v>1663</v>
      </c>
    </row>
    <row r="77" spans="2:11" x14ac:dyDescent="0.25">
      <c r="B77">
        <f t="shared" si="1"/>
        <v>1876</v>
      </c>
      <c r="C77" s="279" t="s">
        <v>55</v>
      </c>
      <c r="D77">
        <v>2077</v>
      </c>
      <c r="E77">
        <v>0</v>
      </c>
      <c r="F77">
        <v>162</v>
      </c>
      <c r="G77">
        <v>2239</v>
      </c>
      <c r="J77" s="53" t="s">
        <v>72</v>
      </c>
      <c r="K77" s="53">
        <v>736</v>
      </c>
    </row>
    <row r="78" spans="2:11" x14ac:dyDescent="0.25">
      <c r="B78">
        <f t="shared" si="1"/>
        <v>213</v>
      </c>
      <c r="C78" s="279" t="s">
        <v>56</v>
      </c>
      <c r="D78">
        <v>1049</v>
      </c>
      <c r="E78">
        <v>208</v>
      </c>
      <c r="F78">
        <v>0</v>
      </c>
      <c r="G78">
        <v>1257</v>
      </c>
      <c r="J78" s="53" t="s">
        <v>73</v>
      </c>
      <c r="K78" s="53">
        <v>1690</v>
      </c>
    </row>
    <row r="79" spans="2:11" x14ac:dyDescent="0.25">
      <c r="B79">
        <f t="shared" si="1"/>
        <v>899</v>
      </c>
      <c r="C79" s="279" t="s">
        <v>57</v>
      </c>
      <c r="D79">
        <v>1079</v>
      </c>
      <c r="E79">
        <v>0</v>
      </c>
      <c r="F79">
        <v>73</v>
      </c>
      <c r="G79">
        <v>1152</v>
      </c>
      <c r="J79" s="53" t="s">
        <v>74</v>
      </c>
      <c r="K79" s="53">
        <v>503</v>
      </c>
    </row>
    <row r="80" spans="2:11" x14ac:dyDescent="0.25">
      <c r="B80">
        <f t="shared" si="1"/>
        <v>312</v>
      </c>
      <c r="C80" s="279" t="s">
        <v>58</v>
      </c>
      <c r="D80">
        <v>779</v>
      </c>
      <c r="E80">
        <v>0</v>
      </c>
      <c r="F80">
        <v>0</v>
      </c>
      <c r="G80">
        <v>779</v>
      </c>
      <c r="J80" s="53" t="s">
        <v>75</v>
      </c>
      <c r="K80" s="53">
        <v>10</v>
      </c>
    </row>
    <row r="81" spans="2:11" x14ac:dyDescent="0.25">
      <c r="B81">
        <f t="shared" si="1"/>
        <v>313</v>
      </c>
      <c r="C81" s="279" t="s">
        <v>59</v>
      </c>
      <c r="D81">
        <v>767</v>
      </c>
      <c r="E81">
        <v>0</v>
      </c>
      <c r="F81">
        <v>18</v>
      </c>
      <c r="G81">
        <v>785</v>
      </c>
      <c r="J81" s="53" t="s">
        <v>76</v>
      </c>
      <c r="K81" s="53">
        <v>400</v>
      </c>
    </row>
    <row r="82" spans="2:11" x14ac:dyDescent="0.25">
      <c r="B82">
        <f t="shared" si="1"/>
        <v>214</v>
      </c>
      <c r="C82" s="279" t="s">
        <v>60</v>
      </c>
      <c r="D82">
        <v>1415</v>
      </c>
      <c r="E82">
        <v>0</v>
      </c>
      <c r="F82">
        <v>0</v>
      </c>
      <c r="G82">
        <v>1415</v>
      </c>
      <c r="J82" s="53" t="s">
        <v>77</v>
      </c>
      <c r="K82" s="53">
        <v>762</v>
      </c>
    </row>
    <row r="83" spans="2:11" x14ac:dyDescent="0.25">
      <c r="B83">
        <f t="shared" si="1"/>
        <v>381</v>
      </c>
      <c r="C83" s="279" t="s">
        <v>61</v>
      </c>
      <c r="D83">
        <v>2200</v>
      </c>
      <c r="E83">
        <v>0</v>
      </c>
      <c r="F83">
        <v>843</v>
      </c>
      <c r="G83">
        <v>3043</v>
      </c>
      <c r="J83" s="53" t="s">
        <v>78</v>
      </c>
      <c r="K83" s="53">
        <v>150</v>
      </c>
    </row>
    <row r="84" spans="2:11" x14ac:dyDescent="0.25">
      <c r="B84">
        <f t="shared" si="1"/>
        <v>502</v>
      </c>
      <c r="C84" s="279" t="s">
        <v>62</v>
      </c>
      <c r="D84">
        <v>1760</v>
      </c>
      <c r="E84">
        <v>0</v>
      </c>
      <c r="F84">
        <v>1143</v>
      </c>
      <c r="G84">
        <v>2903</v>
      </c>
      <c r="J84" s="53" t="s">
        <v>79</v>
      </c>
      <c r="K84" s="53">
        <v>384</v>
      </c>
    </row>
    <row r="85" spans="2:11" x14ac:dyDescent="0.25">
      <c r="B85">
        <f t="shared" si="1"/>
        <v>383</v>
      </c>
      <c r="C85" s="279" t="s">
        <v>63</v>
      </c>
      <c r="D85">
        <v>1332</v>
      </c>
      <c r="E85">
        <v>115</v>
      </c>
      <c r="F85">
        <v>853</v>
      </c>
      <c r="G85">
        <v>2300</v>
      </c>
      <c r="J85" s="53" t="s">
        <v>80</v>
      </c>
      <c r="K85" s="53">
        <v>1774</v>
      </c>
    </row>
    <row r="86" spans="2:11" x14ac:dyDescent="0.25">
      <c r="B86">
        <f t="shared" si="1"/>
        <v>109</v>
      </c>
      <c r="C86" s="279" t="s">
        <v>64</v>
      </c>
      <c r="D86">
        <v>1516</v>
      </c>
      <c r="E86">
        <v>0</v>
      </c>
      <c r="F86">
        <v>269</v>
      </c>
      <c r="G86">
        <v>1785</v>
      </c>
      <c r="J86" s="53" t="s">
        <v>81</v>
      </c>
      <c r="K86" s="53">
        <v>504</v>
      </c>
    </row>
    <row r="87" spans="2:11" x14ac:dyDescent="0.25">
      <c r="B87">
        <f t="shared" si="1"/>
        <v>1706</v>
      </c>
      <c r="C87" s="279" t="s">
        <v>65</v>
      </c>
      <c r="D87">
        <v>1111</v>
      </c>
      <c r="E87">
        <v>0</v>
      </c>
      <c r="F87">
        <v>121</v>
      </c>
      <c r="G87">
        <v>1232</v>
      </c>
      <c r="J87" s="53" t="s">
        <v>82</v>
      </c>
      <c r="K87" s="53">
        <v>221</v>
      </c>
    </row>
    <row r="88" spans="2:11" x14ac:dyDescent="0.25">
      <c r="B88">
        <f t="shared" si="1"/>
        <v>611</v>
      </c>
      <c r="C88" s="279" t="s">
        <v>66</v>
      </c>
      <c r="D88">
        <v>289</v>
      </c>
      <c r="E88">
        <v>0</v>
      </c>
      <c r="F88">
        <v>0</v>
      </c>
      <c r="G88">
        <v>289</v>
      </c>
      <c r="J88" s="53" t="s">
        <v>83</v>
      </c>
      <c r="K88" s="53">
        <v>222</v>
      </c>
    </row>
    <row r="89" spans="2:11" x14ac:dyDescent="0.25">
      <c r="B89">
        <f t="shared" si="1"/>
        <v>1684</v>
      </c>
      <c r="C89" s="279" t="s">
        <v>67</v>
      </c>
      <c r="D89">
        <v>1252</v>
      </c>
      <c r="E89">
        <v>117</v>
      </c>
      <c r="F89">
        <v>90</v>
      </c>
      <c r="G89">
        <v>1459</v>
      </c>
      <c r="J89" s="53" t="s">
        <v>84</v>
      </c>
      <c r="K89" s="53">
        <v>766</v>
      </c>
    </row>
    <row r="90" spans="2:11" x14ac:dyDescent="0.25">
      <c r="B90">
        <f t="shared" si="1"/>
        <v>216</v>
      </c>
      <c r="C90" s="279" t="s">
        <v>68</v>
      </c>
      <c r="D90">
        <v>1959</v>
      </c>
      <c r="E90">
        <v>96</v>
      </c>
      <c r="F90">
        <v>1979</v>
      </c>
      <c r="G90">
        <v>4034</v>
      </c>
      <c r="J90" s="53" t="s">
        <v>85</v>
      </c>
      <c r="K90" s="53">
        <v>58</v>
      </c>
    </row>
    <row r="91" spans="2:11" x14ac:dyDescent="0.25">
      <c r="B91">
        <f t="shared" si="1"/>
        <v>148</v>
      </c>
      <c r="C91" s="279" t="s">
        <v>69</v>
      </c>
      <c r="D91">
        <v>1196</v>
      </c>
      <c r="E91">
        <v>0</v>
      </c>
      <c r="F91">
        <v>7</v>
      </c>
      <c r="G91">
        <v>1203</v>
      </c>
      <c r="J91" s="53" t="s">
        <v>86</v>
      </c>
      <c r="K91" s="53">
        <v>505</v>
      </c>
    </row>
    <row r="92" spans="2:11" x14ac:dyDescent="0.25">
      <c r="B92" t="e">
        <f t="shared" si="1"/>
        <v>#N/A</v>
      </c>
      <c r="C92" s="279" t="s">
        <v>647</v>
      </c>
      <c r="D92">
        <v>0</v>
      </c>
      <c r="E92">
        <v>0</v>
      </c>
      <c r="F92">
        <v>0</v>
      </c>
      <c r="G92">
        <v>0</v>
      </c>
      <c r="J92" s="53" t="s">
        <v>87</v>
      </c>
      <c r="K92" s="53">
        <v>498</v>
      </c>
    </row>
    <row r="93" spans="2:11" x14ac:dyDescent="0.25">
      <c r="B93">
        <f t="shared" si="1"/>
        <v>1891</v>
      </c>
      <c r="C93" s="279" t="s">
        <v>402</v>
      </c>
      <c r="D93">
        <v>697</v>
      </c>
      <c r="E93">
        <v>510</v>
      </c>
      <c r="F93">
        <v>157</v>
      </c>
      <c r="G93">
        <v>1364</v>
      </c>
      <c r="J93" s="53" t="s">
        <v>88</v>
      </c>
      <c r="K93" s="53">
        <v>1719</v>
      </c>
    </row>
    <row r="94" spans="2:11" x14ac:dyDescent="0.25">
      <c r="B94">
        <f t="shared" si="1"/>
        <v>503</v>
      </c>
      <c r="C94" s="279" t="s">
        <v>74</v>
      </c>
      <c r="D94">
        <v>3286</v>
      </c>
      <c r="E94">
        <v>439</v>
      </c>
      <c r="F94">
        <v>1488</v>
      </c>
      <c r="G94">
        <v>5213</v>
      </c>
      <c r="J94" s="53" t="s">
        <v>89</v>
      </c>
      <c r="K94" s="53">
        <v>303</v>
      </c>
    </row>
    <row r="95" spans="2:11" x14ac:dyDescent="0.25">
      <c r="B95">
        <f t="shared" si="1"/>
        <v>10</v>
      </c>
      <c r="C95" s="279" t="s">
        <v>75</v>
      </c>
      <c r="D95">
        <v>1711</v>
      </c>
      <c r="E95">
        <v>0</v>
      </c>
      <c r="F95">
        <v>730</v>
      </c>
      <c r="G95">
        <v>2441</v>
      </c>
      <c r="J95" s="53" t="s">
        <v>90</v>
      </c>
      <c r="K95" s="53">
        <v>225</v>
      </c>
    </row>
    <row r="96" spans="2:11" x14ac:dyDescent="0.25">
      <c r="B96">
        <f t="shared" si="1"/>
        <v>762</v>
      </c>
      <c r="C96" s="279" t="s">
        <v>77</v>
      </c>
      <c r="D96">
        <v>1192</v>
      </c>
      <c r="E96">
        <v>203</v>
      </c>
      <c r="F96">
        <v>1041</v>
      </c>
      <c r="G96">
        <v>2436</v>
      </c>
      <c r="J96" s="53" t="s">
        <v>91</v>
      </c>
      <c r="K96" s="53">
        <v>226</v>
      </c>
    </row>
    <row r="97" spans="2:11" x14ac:dyDescent="0.25">
      <c r="B97">
        <f t="shared" si="1"/>
        <v>150</v>
      </c>
      <c r="C97" s="279" t="s">
        <v>78</v>
      </c>
      <c r="D97">
        <v>5006</v>
      </c>
      <c r="E97">
        <v>1360</v>
      </c>
      <c r="F97">
        <v>1644</v>
      </c>
      <c r="G97">
        <v>8010</v>
      </c>
      <c r="J97" s="53" t="s">
        <v>92</v>
      </c>
      <c r="K97" s="53">
        <v>1711</v>
      </c>
    </row>
    <row r="98" spans="2:11" x14ac:dyDescent="0.25">
      <c r="B98">
        <f t="shared" si="1"/>
        <v>384</v>
      </c>
      <c r="C98" s="279" t="s">
        <v>79</v>
      </c>
      <c r="D98">
        <v>1596</v>
      </c>
      <c r="E98">
        <v>0</v>
      </c>
      <c r="F98">
        <v>0</v>
      </c>
      <c r="G98">
        <v>1596</v>
      </c>
      <c r="J98" s="53" t="s">
        <v>93</v>
      </c>
      <c r="K98" s="53">
        <v>385</v>
      </c>
    </row>
    <row r="99" spans="2:11" x14ac:dyDescent="0.25">
      <c r="B99">
        <f t="shared" si="1"/>
        <v>1774</v>
      </c>
      <c r="C99" s="279" t="s">
        <v>80</v>
      </c>
      <c r="D99">
        <v>1016</v>
      </c>
      <c r="E99">
        <v>0</v>
      </c>
      <c r="F99">
        <v>191</v>
      </c>
      <c r="G99">
        <v>1207</v>
      </c>
      <c r="J99" s="53" t="s">
        <v>94</v>
      </c>
      <c r="K99" s="53">
        <v>228</v>
      </c>
    </row>
    <row r="100" spans="2:11" x14ac:dyDescent="0.25">
      <c r="B100">
        <f t="shared" si="1"/>
        <v>504</v>
      </c>
      <c r="C100" s="279" t="s">
        <v>81</v>
      </c>
      <c r="D100">
        <v>0</v>
      </c>
      <c r="E100">
        <v>0</v>
      </c>
      <c r="F100">
        <v>0</v>
      </c>
      <c r="G100">
        <v>0</v>
      </c>
      <c r="J100" s="53" t="s">
        <v>95</v>
      </c>
      <c r="K100" s="53">
        <v>317</v>
      </c>
    </row>
    <row r="101" spans="2:11" x14ac:dyDescent="0.25">
      <c r="B101">
        <f t="shared" si="1"/>
        <v>221</v>
      </c>
      <c r="C101" s="279" t="s">
        <v>82</v>
      </c>
      <c r="D101">
        <v>207</v>
      </c>
      <c r="E101">
        <v>0</v>
      </c>
      <c r="F101">
        <v>0</v>
      </c>
      <c r="G101">
        <v>207</v>
      </c>
      <c r="J101" s="53" t="s">
        <v>96</v>
      </c>
      <c r="K101" s="53">
        <v>1651</v>
      </c>
    </row>
    <row r="102" spans="2:11" x14ac:dyDescent="0.25">
      <c r="B102">
        <f t="shared" si="1"/>
        <v>222</v>
      </c>
      <c r="C102" s="279" t="s">
        <v>83</v>
      </c>
      <c r="D102">
        <v>2801</v>
      </c>
      <c r="E102">
        <v>1406</v>
      </c>
      <c r="F102">
        <v>1590</v>
      </c>
      <c r="G102">
        <v>5797</v>
      </c>
      <c r="J102" s="53" t="s">
        <v>97</v>
      </c>
      <c r="K102" s="53">
        <v>770</v>
      </c>
    </row>
    <row r="103" spans="2:11" x14ac:dyDescent="0.25">
      <c r="B103">
        <f t="shared" si="1"/>
        <v>766</v>
      </c>
      <c r="C103" s="279" t="s">
        <v>84</v>
      </c>
      <c r="D103">
        <v>763</v>
      </c>
      <c r="E103">
        <v>0</v>
      </c>
      <c r="F103">
        <v>407</v>
      </c>
      <c r="G103">
        <v>1170</v>
      </c>
      <c r="J103" s="53" t="s">
        <v>617</v>
      </c>
      <c r="K103" s="53">
        <v>1903</v>
      </c>
    </row>
    <row r="104" spans="2:11" x14ac:dyDescent="0.25">
      <c r="B104">
        <f t="shared" si="1"/>
        <v>58</v>
      </c>
      <c r="C104" s="279" t="s">
        <v>85</v>
      </c>
      <c r="D104">
        <v>1226</v>
      </c>
      <c r="E104">
        <v>580</v>
      </c>
      <c r="F104">
        <v>772</v>
      </c>
      <c r="G104">
        <v>2578</v>
      </c>
      <c r="J104" s="53" t="s">
        <v>98</v>
      </c>
      <c r="K104" s="53">
        <v>772</v>
      </c>
    </row>
    <row r="105" spans="2:11" x14ac:dyDescent="0.25">
      <c r="B105" t="e">
        <f t="shared" si="1"/>
        <v>#N/A</v>
      </c>
      <c r="C105" s="279" t="s">
        <v>648</v>
      </c>
      <c r="D105">
        <v>0</v>
      </c>
      <c r="E105">
        <v>0</v>
      </c>
      <c r="F105">
        <v>0</v>
      </c>
      <c r="G105">
        <v>0</v>
      </c>
      <c r="J105" s="53" t="s">
        <v>99</v>
      </c>
      <c r="K105" s="53">
        <v>230</v>
      </c>
    </row>
    <row r="106" spans="2:11" x14ac:dyDescent="0.25">
      <c r="B106">
        <f t="shared" si="1"/>
        <v>505</v>
      </c>
      <c r="C106" s="279" t="s">
        <v>86</v>
      </c>
      <c r="D106">
        <v>7605</v>
      </c>
      <c r="E106">
        <v>1748</v>
      </c>
      <c r="F106">
        <v>3482</v>
      </c>
      <c r="G106">
        <v>12835</v>
      </c>
      <c r="J106" s="53" t="s">
        <v>100</v>
      </c>
      <c r="K106" s="53">
        <v>114</v>
      </c>
    </row>
    <row r="107" spans="2:11" x14ac:dyDescent="0.25">
      <c r="B107">
        <f t="shared" si="1"/>
        <v>498</v>
      </c>
      <c r="C107" s="279" t="s">
        <v>87</v>
      </c>
      <c r="D107">
        <v>564</v>
      </c>
      <c r="E107">
        <v>0</v>
      </c>
      <c r="F107">
        <v>0</v>
      </c>
      <c r="G107">
        <v>564</v>
      </c>
      <c r="J107" s="53" t="s">
        <v>101</v>
      </c>
      <c r="K107" s="53">
        <v>388</v>
      </c>
    </row>
    <row r="108" spans="2:11" x14ac:dyDescent="0.25">
      <c r="B108" t="e">
        <f t="shared" si="1"/>
        <v>#N/A</v>
      </c>
      <c r="C108" s="279" t="s">
        <v>793</v>
      </c>
      <c r="D108">
        <v>0</v>
      </c>
      <c r="E108">
        <v>0</v>
      </c>
      <c r="F108">
        <v>0</v>
      </c>
      <c r="G108">
        <v>0</v>
      </c>
      <c r="J108" s="53" t="s">
        <v>102</v>
      </c>
      <c r="K108" s="53">
        <v>153</v>
      </c>
    </row>
    <row r="109" spans="2:11" x14ac:dyDescent="0.25">
      <c r="B109">
        <f t="shared" si="1"/>
        <v>1719</v>
      </c>
      <c r="C109" s="279" t="s">
        <v>88</v>
      </c>
      <c r="D109">
        <v>1607</v>
      </c>
      <c r="E109">
        <v>0</v>
      </c>
      <c r="F109">
        <v>146</v>
      </c>
      <c r="G109">
        <v>1753</v>
      </c>
      <c r="J109" s="53" t="s">
        <v>103</v>
      </c>
      <c r="K109" s="53">
        <v>232</v>
      </c>
    </row>
    <row r="110" spans="2:11" x14ac:dyDescent="0.25">
      <c r="B110">
        <f t="shared" si="1"/>
        <v>303</v>
      </c>
      <c r="C110" s="279" t="s">
        <v>89</v>
      </c>
      <c r="D110">
        <v>2922</v>
      </c>
      <c r="E110">
        <v>97</v>
      </c>
      <c r="F110">
        <v>1761</v>
      </c>
      <c r="G110">
        <v>4780</v>
      </c>
      <c r="J110" s="53" t="s">
        <v>104</v>
      </c>
      <c r="K110" s="53">
        <v>233</v>
      </c>
    </row>
    <row r="111" spans="2:11" x14ac:dyDescent="0.25">
      <c r="B111">
        <f t="shared" si="1"/>
        <v>225</v>
      </c>
      <c r="C111" s="279" t="s">
        <v>90</v>
      </c>
      <c r="D111">
        <v>961</v>
      </c>
      <c r="E111">
        <v>309</v>
      </c>
      <c r="F111">
        <v>431</v>
      </c>
      <c r="G111">
        <v>1701</v>
      </c>
      <c r="J111" s="53" t="s">
        <v>105</v>
      </c>
      <c r="K111" s="53">
        <v>777</v>
      </c>
    </row>
    <row r="112" spans="2:11" x14ac:dyDescent="0.25">
      <c r="B112">
        <f t="shared" si="1"/>
        <v>226</v>
      </c>
      <c r="C112" s="279" t="s">
        <v>91</v>
      </c>
      <c r="D112">
        <v>859</v>
      </c>
      <c r="E112">
        <v>0</v>
      </c>
      <c r="F112">
        <v>949</v>
      </c>
      <c r="G112">
        <v>1808</v>
      </c>
      <c r="J112" s="53" t="s">
        <v>106</v>
      </c>
      <c r="K112" s="53">
        <v>1722</v>
      </c>
    </row>
    <row r="113" spans="2:11" x14ac:dyDescent="0.25">
      <c r="B113" t="e">
        <f t="shared" si="1"/>
        <v>#N/A</v>
      </c>
      <c r="C113" s="279" t="s">
        <v>794</v>
      </c>
      <c r="D113">
        <v>571</v>
      </c>
      <c r="E113">
        <v>56</v>
      </c>
      <c r="F113">
        <v>479</v>
      </c>
      <c r="G113">
        <v>1106</v>
      </c>
      <c r="J113" s="53" t="s">
        <v>107</v>
      </c>
      <c r="K113" s="53">
        <v>70</v>
      </c>
    </row>
    <row r="114" spans="2:11" x14ac:dyDescent="0.25">
      <c r="B114" t="e">
        <f t="shared" si="1"/>
        <v>#N/A</v>
      </c>
      <c r="C114" s="279" t="s">
        <v>795</v>
      </c>
      <c r="D114">
        <v>1196</v>
      </c>
      <c r="E114">
        <v>85</v>
      </c>
      <c r="F114">
        <v>1061</v>
      </c>
      <c r="G114">
        <v>2342</v>
      </c>
      <c r="J114" s="53" t="s">
        <v>108</v>
      </c>
      <c r="K114" s="53">
        <v>653</v>
      </c>
    </row>
    <row r="115" spans="2:11" x14ac:dyDescent="0.25">
      <c r="B115">
        <f t="shared" si="1"/>
        <v>228</v>
      </c>
      <c r="C115" s="279" t="s">
        <v>94</v>
      </c>
      <c r="D115">
        <v>5463</v>
      </c>
      <c r="E115">
        <v>1142</v>
      </c>
      <c r="F115">
        <v>2646</v>
      </c>
      <c r="G115">
        <v>9251</v>
      </c>
      <c r="J115" s="53" t="s">
        <v>109</v>
      </c>
      <c r="K115" s="53">
        <v>779</v>
      </c>
    </row>
    <row r="116" spans="2:11" x14ac:dyDescent="0.25">
      <c r="B116">
        <f t="shared" si="1"/>
        <v>317</v>
      </c>
      <c r="C116" s="279" t="s">
        <v>95</v>
      </c>
      <c r="D116">
        <v>688</v>
      </c>
      <c r="E116">
        <v>0</v>
      </c>
      <c r="F116">
        <v>0</v>
      </c>
      <c r="G116">
        <v>688</v>
      </c>
      <c r="J116" s="53" t="s">
        <v>110</v>
      </c>
      <c r="K116" s="53">
        <v>236</v>
      </c>
    </row>
    <row r="117" spans="2:11" x14ac:dyDescent="0.25">
      <c r="B117">
        <f t="shared" si="1"/>
        <v>1651</v>
      </c>
      <c r="C117" s="279" t="s">
        <v>96</v>
      </c>
      <c r="D117">
        <v>699</v>
      </c>
      <c r="E117">
        <v>0</v>
      </c>
      <c r="F117">
        <v>649</v>
      </c>
      <c r="G117">
        <v>1348</v>
      </c>
      <c r="J117" s="53" t="s">
        <v>111</v>
      </c>
      <c r="K117" s="53">
        <v>1771</v>
      </c>
    </row>
    <row r="118" spans="2:11" x14ac:dyDescent="0.25">
      <c r="B118">
        <f t="shared" si="1"/>
        <v>770</v>
      </c>
      <c r="C118" s="279" t="s">
        <v>97</v>
      </c>
      <c r="D118">
        <v>634</v>
      </c>
      <c r="E118">
        <v>120</v>
      </c>
      <c r="F118">
        <v>373</v>
      </c>
      <c r="G118">
        <v>1127</v>
      </c>
      <c r="J118" s="53" t="s">
        <v>112</v>
      </c>
      <c r="K118" s="53">
        <v>1652</v>
      </c>
    </row>
    <row r="119" spans="2:11" x14ac:dyDescent="0.25">
      <c r="B119" t="e">
        <f t="shared" si="1"/>
        <v>#N/A</v>
      </c>
      <c r="C119" s="279" t="s">
        <v>649</v>
      </c>
      <c r="D119">
        <v>0</v>
      </c>
      <c r="E119">
        <v>0</v>
      </c>
      <c r="F119">
        <v>0</v>
      </c>
      <c r="G119">
        <v>0</v>
      </c>
      <c r="J119" s="53" t="s">
        <v>113</v>
      </c>
      <c r="K119" s="53">
        <v>907</v>
      </c>
    </row>
    <row r="120" spans="2:11" x14ac:dyDescent="0.25">
      <c r="B120" t="e">
        <f t="shared" si="1"/>
        <v>#N/A</v>
      </c>
      <c r="C120" s="279" t="s">
        <v>796</v>
      </c>
      <c r="D120">
        <v>1105</v>
      </c>
      <c r="E120">
        <v>190</v>
      </c>
      <c r="F120">
        <v>186</v>
      </c>
      <c r="G120">
        <v>1481</v>
      </c>
      <c r="J120" s="53" t="s">
        <v>114</v>
      </c>
      <c r="K120" s="53">
        <v>689</v>
      </c>
    </row>
    <row r="121" spans="2:11" x14ac:dyDescent="0.25">
      <c r="B121">
        <f t="shared" si="1"/>
        <v>772</v>
      </c>
      <c r="C121" s="279" t="s">
        <v>98</v>
      </c>
      <c r="D121">
        <v>13278</v>
      </c>
      <c r="E121">
        <v>3836</v>
      </c>
      <c r="F121">
        <v>1934</v>
      </c>
      <c r="G121">
        <v>19048</v>
      </c>
      <c r="J121" s="53" t="s">
        <v>115</v>
      </c>
      <c r="K121" s="53">
        <v>784</v>
      </c>
    </row>
    <row r="122" spans="2:11" x14ac:dyDescent="0.25">
      <c r="B122">
        <f t="shared" si="1"/>
        <v>230</v>
      </c>
      <c r="C122" s="279" t="s">
        <v>99</v>
      </c>
      <c r="D122">
        <v>1196</v>
      </c>
      <c r="E122">
        <v>0</v>
      </c>
      <c r="F122">
        <v>1003</v>
      </c>
      <c r="G122">
        <v>2199</v>
      </c>
      <c r="J122" s="53" t="s">
        <v>116</v>
      </c>
      <c r="K122" s="53">
        <v>511</v>
      </c>
    </row>
    <row r="123" spans="2:11" x14ac:dyDescent="0.25">
      <c r="B123">
        <f t="shared" si="1"/>
        <v>114</v>
      </c>
      <c r="C123" s="279" t="s">
        <v>100</v>
      </c>
      <c r="D123">
        <v>6150</v>
      </c>
      <c r="E123">
        <v>664</v>
      </c>
      <c r="F123">
        <v>2884</v>
      </c>
      <c r="G123">
        <v>9698</v>
      </c>
      <c r="J123" s="53" t="s">
        <v>117</v>
      </c>
      <c r="K123" s="53">
        <v>664</v>
      </c>
    </row>
    <row r="124" spans="2:11" x14ac:dyDescent="0.25">
      <c r="B124">
        <f t="shared" si="1"/>
        <v>388</v>
      </c>
      <c r="C124" s="279" t="s">
        <v>101</v>
      </c>
      <c r="D124">
        <v>648</v>
      </c>
      <c r="E124">
        <v>0</v>
      </c>
      <c r="F124">
        <v>218</v>
      </c>
      <c r="G124">
        <v>866</v>
      </c>
      <c r="J124" s="53" t="s">
        <v>118</v>
      </c>
      <c r="K124" s="53">
        <v>785</v>
      </c>
    </row>
    <row r="125" spans="2:11" x14ac:dyDescent="0.25">
      <c r="B125">
        <f t="shared" si="1"/>
        <v>153</v>
      </c>
      <c r="C125" s="279" t="s">
        <v>102</v>
      </c>
      <c r="D125">
        <v>7055</v>
      </c>
      <c r="E125">
        <v>2874</v>
      </c>
      <c r="F125">
        <v>1696</v>
      </c>
      <c r="G125">
        <v>11625</v>
      </c>
      <c r="J125" s="53" t="s">
        <v>119</v>
      </c>
      <c r="K125" s="53">
        <v>512</v>
      </c>
    </row>
    <row r="126" spans="2:11" x14ac:dyDescent="0.25">
      <c r="B126">
        <f t="shared" si="1"/>
        <v>232</v>
      </c>
      <c r="C126" s="279" t="s">
        <v>103</v>
      </c>
      <c r="D126">
        <v>1698</v>
      </c>
      <c r="E126">
        <v>66</v>
      </c>
      <c r="F126">
        <v>46</v>
      </c>
      <c r="G126">
        <v>1810</v>
      </c>
      <c r="J126" s="53" t="s">
        <v>120</v>
      </c>
      <c r="K126" s="53">
        <v>513</v>
      </c>
    </row>
    <row r="127" spans="2:11" x14ac:dyDescent="0.25">
      <c r="B127">
        <f t="shared" si="1"/>
        <v>233</v>
      </c>
      <c r="C127" s="279" t="s">
        <v>104</v>
      </c>
      <c r="D127">
        <v>720</v>
      </c>
      <c r="E127">
        <v>292</v>
      </c>
      <c r="F127">
        <v>310</v>
      </c>
      <c r="G127">
        <v>1322</v>
      </c>
      <c r="J127" s="53" t="s">
        <v>121</v>
      </c>
      <c r="K127" s="53">
        <v>693</v>
      </c>
    </row>
    <row r="128" spans="2:11" x14ac:dyDescent="0.25">
      <c r="B128" t="e">
        <f t="shared" si="1"/>
        <v>#N/A</v>
      </c>
      <c r="C128" s="279" t="s">
        <v>797</v>
      </c>
      <c r="D128">
        <v>2929</v>
      </c>
      <c r="E128">
        <v>110</v>
      </c>
      <c r="F128">
        <v>1443</v>
      </c>
      <c r="G128">
        <v>4482</v>
      </c>
      <c r="J128" s="53" t="s">
        <v>122</v>
      </c>
      <c r="K128" s="53">
        <v>365</v>
      </c>
    </row>
    <row r="129" spans="2:11" x14ac:dyDescent="0.25">
      <c r="B129">
        <f t="shared" si="1"/>
        <v>1722</v>
      </c>
      <c r="C129" s="279" t="s">
        <v>106</v>
      </c>
      <c r="D129">
        <v>569</v>
      </c>
      <c r="E129">
        <v>0</v>
      </c>
      <c r="F129">
        <v>8</v>
      </c>
      <c r="G129">
        <v>577</v>
      </c>
      <c r="J129" s="53" t="s">
        <v>123</v>
      </c>
      <c r="K129" s="53">
        <v>786</v>
      </c>
    </row>
    <row r="130" spans="2:11" x14ac:dyDescent="0.25">
      <c r="B130">
        <f t="shared" si="1"/>
        <v>70</v>
      </c>
      <c r="C130" s="279" t="s">
        <v>107</v>
      </c>
      <c r="D130">
        <v>1453</v>
      </c>
      <c r="E130">
        <v>268</v>
      </c>
      <c r="F130">
        <v>666</v>
      </c>
      <c r="G130">
        <v>2387</v>
      </c>
      <c r="J130" s="53" t="s">
        <v>124</v>
      </c>
      <c r="K130" s="53">
        <v>241</v>
      </c>
    </row>
    <row r="131" spans="2:11" x14ac:dyDescent="0.25">
      <c r="B131" t="e">
        <f t="shared" ref="B131:B194" si="2">VLOOKUP(C131,gemeentenaam,2,FALSE)</f>
        <v>#N/A</v>
      </c>
      <c r="C131" s="279" t="s">
        <v>798</v>
      </c>
      <c r="D131">
        <v>0</v>
      </c>
      <c r="E131">
        <v>0</v>
      </c>
      <c r="F131">
        <v>0</v>
      </c>
      <c r="G131">
        <v>0</v>
      </c>
      <c r="J131" s="53" t="s">
        <v>125</v>
      </c>
      <c r="K131" s="53">
        <v>14</v>
      </c>
    </row>
    <row r="132" spans="2:11" x14ac:dyDescent="0.25">
      <c r="B132" t="e">
        <f t="shared" si="2"/>
        <v>#N/A</v>
      </c>
      <c r="C132" s="279" t="s">
        <v>799</v>
      </c>
      <c r="D132">
        <v>0</v>
      </c>
      <c r="E132">
        <v>0</v>
      </c>
      <c r="F132">
        <v>0</v>
      </c>
      <c r="G132">
        <v>0</v>
      </c>
      <c r="J132" s="53" t="s">
        <v>126</v>
      </c>
      <c r="K132" s="53">
        <v>15</v>
      </c>
    </row>
    <row r="133" spans="2:11" x14ac:dyDescent="0.25">
      <c r="B133">
        <f t="shared" si="2"/>
        <v>779</v>
      </c>
      <c r="C133" s="279" t="s">
        <v>109</v>
      </c>
      <c r="D133">
        <v>616</v>
      </c>
      <c r="E133">
        <v>0</v>
      </c>
      <c r="F133">
        <v>713</v>
      </c>
      <c r="G133">
        <v>1329</v>
      </c>
      <c r="J133" s="53" t="s">
        <v>127</v>
      </c>
      <c r="K133" s="53">
        <v>1729</v>
      </c>
    </row>
    <row r="134" spans="2:11" x14ac:dyDescent="0.25">
      <c r="B134">
        <f t="shared" si="2"/>
        <v>236</v>
      </c>
      <c r="C134" s="279" t="s">
        <v>110</v>
      </c>
      <c r="D134">
        <v>843</v>
      </c>
      <c r="E134">
        <v>0</v>
      </c>
      <c r="F134">
        <v>308</v>
      </c>
      <c r="G134">
        <v>1151</v>
      </c>
      <c r="J134" s="53" t="s">
        <v>128</v>
      </c>
      <c r="K134" s="53">
        <v>158</v>
      </c>
    </row>
    <row r="135" spans="2:11" x14ac:dyDescent="0.25">
      <c r="B135" t="e">
        <f t="shared" si="2"/>
        <v>#N/A</v>
      </c>
      <c r="C135" s="279" t="s">
        <v>800</v>
      </c>
      <c r="D135">
        <v>1370</v>
      </c>
      <c r="E135">
        <v>59</v>
      </c>
      <c r="F135">
        <v>434</v>
      </c>
      <c r="G135">
        <v>1863</v>
      </c>
      <c r="J135" s="53" t="s">
        <v>129</v>
      </c>
      <c r="K135" s="53">
        <v>788</v>
      </c>
    </row>
    <row r="136" spans="2:11" x14ac:dyDescent="0.25">
      <c r="B136" t="e">
        <f t="shared" si="2"/>
        <v>#N/A</v>
      </c>
      <c r="C136" s="279" t="s">
        <v>801</v>
      </c>
      <c r="D136">
        <v>1448</v>
      </c>
      <c r="E136">
        <v>140</v>
      </c>
      <c r="F136">
        <v>958</v>
      </c>
      <c r="G136">
        <v>2546</v>
      </c>
      <c r="J136" s="53" t="s">
        <v>130</v>
      </c>
      <c r="K136" s="53">
        <v>392</v>
      </c>
    </row>
    <row r="137" spans="2:11" x14ac:dyDescent="0.25">
      <c r="B137">
        <f t="shared" si="2"/>
        <v>907</v>
      </c>
      <c r="C137" s="279" t="s">
        <v>113</v>
      </c>
      <c r="D137">
        <v>725</v>
      </c>
      <c r="E137">
        <v>439</v>
      </c>
      <c r="F137">
        <v>188</v>
      </c>
      <c r="G137">
        <v>1352</v>
      </c>
      <c r="J137" s="53" t="s">
        <v>131</v>
      </c>
      <c r="K137" s="53">
        <v>393</v>
      </c>
    </row>
    <row r="138" spans="2:11" x14ac:dyDescent="0.25">
      <c r="B138">
        <f t="shared" si="2"/>
        <v>689</v>
      </c>
      <c r="C138" s="279" t="s">
        <v>114</v>
      </c>
      <c r="D138">
        <v>1086</v>
      </c>
      <c r="E138">
        <v>0</v>
      </c>
      <c r="F138">
        <v>0</v>
      </c>
      <c r="G138">
        <v>1086</v>
      </c>
      <c r="J138" s="53" t="s">
        <v>132</v>
      </c>
      <c r="K138" s="53">
        <v>394</v>
      </c>
    </row>
    <row r="139" spans="2:11" x14ac:dyDescent="0.25">
      <c r="B139">
        <f t="shared" si="2"/>
        <v>784</v>
      </c>
      <c r="C139" s="279" t="s">
        <v>115</v>
      </c>
      <c r="D139">
        <v>1260</v>
      </c>
      <c r="E139">
        <v>0</v>
      </c>
      <c r="F139">
        <v>0</v>
      </c>
      <c r="G139">
        <v>1260</v>
      </c>
      <c r="J139" s="53" t="s">
        <v>133</v>
      </c>
      <c r="K139" s="53">
        <v>1655</v>
      </c>
    </row>
    <row r="140" spans="2:11" x14ac:dyDescent="0.25">
      <c r="B140">
        <f t="shared" si="2"/>
        <v>511</v>
      </c>
      <c r="C140" s="279" t="s">
        <v>116</v>
      </c>
      <c r="D140">
        <v>0</v>
      </c>
      <c r="E140">
        <v>0</v>
      </c>
      <c r="F140">
        <v>0</v>
      </c>
      <c r="G140">
        <v>0</v>
      </c>
      <c r="J140" s="53" t="s">
        <v>134</v>
      </c>
      <c r="K140" s="53">
        <v>160</v>
      </c>
    </row>
    <row r="141" spans="2:11" x14ac:dyDescent="0.25">
      <c r="B141" t="e">
        <f t="shared" si="2"/>
        <v>#N/A</v>
      </c>
      <c r="C141" s="279" t="s">
        <v>802</v>
      </c>
      <c r="D141">
        <v>0</v>
      </c>
      <c r="E141">
        <v>0</v>
      </c>
      <c r="F141">
        <v>0</v>
      </c>
      <c r="G141">
        <v>0</v>
      </c>
      <c r="J141" s="53" t="s">
        <v>135</v>
      </c>
      <c r="K141" s="53">
        <v>243</v>
      </c>
    </row>
    <row r="142" spans="2:11" x14ac:dyDescent="0.25">
      <c r="B142">
        <f t="shared" si="2"/>
        <v>664</v>
      </c>
      <c r="C142" s="279" t="s">
        <v>117</v>
      </c>
      <c r="D142">
        <v>1242</v>
      </c>
      <c r="E142">
        <v>1478</v>
      </c>
      <c r="F142">
        <v>1699</v>
      </c>
      <c r="G142">
        <v>4419</v>
      </c>
      <c r="J142" s="53" t="s">
        <v>136</v>
      </c>
      <c r="K142" s="53">
        <v>523</v>
      </c>
    </row>
    <row r="143" spans="2:11" x14ac:dyDescent="0.25">
      <c r="B143">
        <f t="shared" si="2"/>
        <v>785</v>
      </c>
      <c r="C143" s="279" t="s">
        <v>118</v>
      </c>
      <c r="D143">
        <v>563</v>
      </c>
      <c r="E143">
        <v>431</v>
      </c>
      <c r="F143">
        <v>130</v>
      </c>
      <c r="G143">
        <v>1124</v>
      </c>
      <c r="J143" s="53" t="s">
        <v>137</v>
      </c>
      <c r="K143" s="53">
        <v>17</v>
      </c>
    </row>
    <row r="144" spans="2:11" x14ac:dyDescent="0.25">
      <c r="B144">
        <f t="shared" si="2"/>
        <v>512</v>
      </c>
      <c r="C144" s="279" t="s">
        <v>119</v>
      </c>
      <c r="D144">
        <v>1537</v>
      </c>
      <c r="E144">
        <v>444</v>
      </c>
      <c r="F144">
        <v>1913</v>
      </c>
      <c r="G144">
        <v>3894</v>
      </c>
      <c r="J144" s="53" t="s">
        <v>138</v>
      </c>
      <c r="K144" s="53">
        <v>395</v>
      </c>
    </row>
    <row r="145" spans="2:11" x14ac:dyDescent="0.25">
      <c r="B145">
        <f t="shared" si="2"/>
        <v>513</v>
      </c>
      <c r="C145" s="279" t="s">
        <v>120</v>
      </c>
      <c r="D145">
        <v>2743</v>
      </c>
      <c r="E145">
        <v>1149</v>
      </c>
      <c r="F145">
        <v>1927</v>
      </c>
      <c r="G145">
        <v>5819</v>
      </c>
      <c r="J145" s="53" t="s">
        <v>139</v>
      </c>
      <c r="K145" s="53">
        <v>72</v>
      </c>
    </row>
    <row r="146" spans="2:11" x14ac:dyDescent="0.25">
      <c r="B146">
        <f t="shared" si="2"/>
        <v>693</v>
      </c>
      <c r="C146" s="279" t="s">
        <v>121</v>
      </c>
      <c r="D146">
        <v>0</v>
      </c>
      <c r="E146">
        <v>0</v>
      </c>
      <c r="F146">
        <v>0</v>
      </c>
      <c r="G146">
        <v>0</v>
      </c>
      <c r="J146" s="53" t="s">
        <v>140</v>
      </c>
      <c r="K146" s="53">
        <v>244</v>
      </c>
    </row>
    <row r="147" spans="2:11" x14ac:dyDescent="0.25">
      <c r="B147" t="e">
        <f t="shared" si="2"/>
        <v>#N/A</v>
      </c>
      <c r="C147" s="279" t="s">
        <v>803</v>
      </c>
      <c r="D147">
        <v>143</v>
      </c>
      <c r="E147">
        <v>0</v>
      </c>
      <c r="F147">
        <v>0</v>
      </c>
      <c r="G147">
        <v>143</v>
      </c>
      <c r="J147" s="53" t="s">
        <v>141</v>
      </c>
      <c r="K147" s="53">
        <v>396</v>
      </c>
    </row>
    <row r="148" spans="2:11" x14ac:dyDescent="0.25">
      <c r="B148">
        <f t="shared" si="2"/>
        <v>786</v>
      </c>
      <c r="C148" s="279" t="s">
        <v>123</v>
      </c>
      <c r="D148">
        <v>793</v>
      </c>
      <c r="E148">
        <v>28</v>
      </c>
      <c r="F148">
        <v>64</v>
      </c>
      <c r="G148">
        <v>885</v>
      </c>
      <c r="J148" s="53" t="s">
        <v>142</v>
      </c>
      <c r="K148" s="53">
        <v>397</v>
      </c>
    </row>
    <row r="149" spans="2:11" x14ac:dyDescent="0.25">
      <c r="B149" t="e">
        <f t="shared" si="2"/>
        <v>#N/A</v>
      </c>
      <c r="C149" s="280" t="s">
        <v>804</v>
      </c>
      <c r="D149">
        <v>0</v>
      </c>
      <c r="E149">
        <v>0</v>
      </c>
      <c r="F149">
        <v>0</v>
      </c>
      <c r="G149">
        <v>0</v>
      </c>
      <c r="J149" s="53" t="s">
        <v>143</v>
      </c>
      <c r="K149" s="53">
        <v>246</v>
      </c>
    </row>
    <row r="150" spans="2:11" x14ac:dyDescent="0.25">
      <c r="B150" t="e">
        <f t="shared" si="2"/>
        <v>#N/A</v>
      </c>
      <c r="C150" s="280" t="s">
        <v>805</v>
      </c>
      <c r="D150">
        <v>25784</v>
      </c>
      <c r="E150">
        <v>3529</v>
      </c>
      <c r="F150">
        <v>12351</v>
      </c>
      <c r="G150">
        <v>41664</v>
      </c>
      <c r="J150" s="53" t="s">
        <v>144</v>
      </c>
      <c r="K150" s="53">
        <v>74</v>
      </c>
    </row>
    <row r="151" spans="2:11" x14ac:dyDescent="0.25">
      <c r="B151" t="e">
        <f t="shared" si="2"/>
        <v>#N/A</v>
      </c>
      <c r="C151" s="279" t="s">
        <v>650</v>
      </c>
      <c r="D151">
        <v>0</v>
      </c>
      <c r="E151">
        <v>0</v>
      </c>
      <c r="F151">
        <v>0</v>
      </c>
      <c r="G151">
        <v>0</v>
      </c>
      <c r="J151" s="53" t="s">
        <v>145</v>
      </c>
      <c r="K151" s="53">
        <v>398</v>
      </c>
    </row>
    <row r="152" spans="2:11" x14ac:dyDescent="0.25">
      <c r="B152">
        <f t="shared" si="2"/>
        <v>241</v>
      </c>
      <c r="C152" s="279" t="s">
        <v>124</v>
      </c>
      <c r="D152">
        <v>1014</v>
      </c>
      <c r="E152">
        <v>854</v>
      </c>
      <c r="F152">
        <v>36</v>
      </c>
      <c r="G152">
        <v>1904</v>
      </c>
      <c r="J152" s="53" t="s">
        <v>146</v>
      </c>
      <c r="K152" s="53">
        <v>917</v>
      </c>
    </row>
    <row r="153" spans="2:11" x14ac:dyDescent="0.25">
      <c r="B153" t="e">
        <f t="shared" si="2"/>
        <v>#N/A</v>
      </c>
      <c r="C153" s="279" t="s">
        <v>806</v>
      </c>
      <c r="D153">
        <v>7895</v>
      </c>
      <c r="E153">
        <v>1574</v>
      </c>
      <c r="F153">
        <v>4110</v>
      </c>
      <c r="G153">
        <v>13579</v>
      </c>
      <c r="J153" s="53" t="s">
        <v>147</v>
      </c>
      <c r="K153" s="53">
        <v>1658</v>
      </c>
    </row>
    <row r="154" spans="2:11" x14ac:dyDescent="0.25">
      <c r="B154">
        <f t="shared" si="2"/>
        <v>15</v>
      </c>
      <c r="C154" s="279" t="s">
        <v>126</v>
      </c>
      <c r="D154">
        <v>886</v>
      </c>
      <c r="E154">
        <v>0</v>
      </c>
      <c r="F154">
        <v>222</v>
      </c>
      <c r="G154">
        <v>1108</v>
      </c>
      <c r="J154" s="53" t="s">
        <v>148</v>
      </c>
      <c r="K154" s="53">
        <v>399</v>
      </c>
    </row>
    <row r="155" spans="2:11" x14ac:dyDescent="0.25">
      <c r="B155" t="e">
        <f t="shared" si="2"/>
        <v>#N/A</v>
      </c>
      <c r="C155" s="279" t="s">
        <v>807</v>
      </c>
      <c r="D155">
        <v>704</v>
      </c>
      <c r="E155">
        <v>263</v>
      </c>
      <c r="F155">
        <v>248</v>
      </c>
      <c r="G155">
        <v>1215</v>
      </c>
      <c r="J155" s="53" t="s">
        <v>149</v>
      </c>
      <c r="K155" s="53">
        <v>163</v>
      </c>
    </row>
    <row r="156" spans="2:11" x14ac:dyDescent="0.25">
      <c r="B156">
        <f t="shared" si="2"/>
        <v>158</v>
      </c>
      <c r="C156" s="279" t="s">
        <v>128</v>
      </c>
      <c r="D156">
        <v>1426</v>
      </c>
      <c r="E156">
        <v>0</v>
      </c>
      <c r="F156">
        <v>371</v>
      </c>
      <c r="G156">
        <v>1797</v>
      </c>
      <c r="J156" s="53" t="s">
        <v>150</v>
      </c>
      <c r="K156" s="53">
        <v>530</v>
      </c>
    </row>
    <row r="157" spans="2:11" x14ac:dyDescent="0.25">
      <c r="B157">
        <f t="shared" si="2"/>
        <v>788</v>
      </c>
      <c r="C157" s="279" t="s">
        <v>129</v>
      </c>
      <c r="D157">
        <v>355</v>
      </c>
      <c r="E157">
        <v>0</v>
      </c>
      <c r="F157">
        <v>0</v>
      </c>
      <c r="G157">
        <v>355</v>
      </c>
      <c r="J157" s="53" t="s">
        <v>151</v>
      </c>
      <c r="K157" s="53">
        <v>794</v>
      </c>
    </row>
    <row r="158" spans="2:11" x14ac:dyDescent="0.25">
      <c r="B158">
        <f t="shared" si="2"/>
        <v>392</v>
      </c>
      <c r="C158" s="279" t="s">
        <v>130</v>
      </c>
      <c r="D158">
        <v>7287</v>
      </c>
      <c r="E158">
        <v>1609</v>
      </c>
      <c r="F158">
        <v>6922</v>
      </c>
      <c r="G158">
        <v>15818</v>
      </c>
      <c r="J158" s="53" t="s">
        <v>152</v>
      </c>
      <c r="K158" s="53">
        <v>531</v>
      </c>
    </row>
    <row r="159" spans="2:11" x14ac:dyDescent="0.25">
      <c r="B159" t="e">
        <f t="shared" si="2"/>
        <v>#N/A</v>
      </c>
      <c r="C159" s="279" t="s">
        <v>808</v>
      </c>
      <c r="D159">
        <v>249</v>
      </c>
      <c r="E159">
        <v>0</v>
      </c>
      <c r="F159">
        <v>0</v>
      </c>
      <c r="G159">
        <v>249</v>
      </c>
      <c r="J159" s="53" t="s">
        <v>404</v>
      </c>
      <c r="K159" s="53">
        <v>164</v>
      </c>
    </row>
    <row r="160" spans="2:11" x14ac:dyDescent="0.25">
      <c r="B160">
        <f t="shared" si="2"/>
        <v>394</v>
      </c>
      <c r="C160" s="279" t="s">
        <v>132</v>
      </c>
      <c r="D160">
        <v>8906</v>
      </c>
      <c r="E160">
        <v>1602</v>
      </c>
      <c r="F160">
        <v>3462</v>
      </c>
      <c r="G160">
        <v>13970</v>
      </c>
      <c r="J160" s="53" t="s">
        <v>153</v>
      </c>
      <c r="K160" s="53">
        <v>63</v>
      </c>
    </row>
    <row r="161" spans="2:11" x14ac:dyDescent="0.25">
      <c r="B161" t="e">
        <f t="shared" si="2"/>
        <v>#N/A</v>
      </c>
      <c r="C161" s="279" t="s">
        <v>651</v>
      </c>
      <c r="D161">
        <v>0</v>
      </c>
      <c r="E161">
        <v>0</v>
      </c>
      <c r="F161">
        <v>0</v>
      </c>
      <c r="G161">
        <v>0</v>
      </c>
      <c r="J161" s="53" t="s">
        <v>154</v>
      </c>
      <c r="K161" s="53">
        <v>252</v>
      </c>
    </row>
    <row r="162" spans="2:11" x14ac:dyDescent="0.25">
      <c r="B162">
        <f t="shared" si="2"/>
        <v>1655</v>
      </c>
      <c r="C162" s="279" t="s">
        <v>133</v>
      </c>
      <c r="D162">
        <v>2163</v>
      </c>
      <c r="E162">
        <v>0</v>
      </c>
      <c r="F162">
        <v>361</v>
      </c>
      <c r="G162">
        <v>2524</v>
      </c>
      <c r="J162" s="53" t="s">
        <v>155</v>
      </c>
      <c r="K162" s="53">
        <v>797</v>
      </c>
    </row>
    <row r="163" spans="2:11" x14ac:dyDescent="0.25">
      <c r="B163">
        <f t="shared" si="2"/>
        <v>160</v>
      </c>
      <c r="C163" s="279" t="s">
        <v>134</v>
      </c>
      <c r="D163">
        <v>2300</v>
      </c>
      <c r="E163">
        <v>410</v>
      </c>
      <c r="F163">
        <v>1562</v>
      </c>
      <c r="G163">
        <v>4272</v>
      </c>
      <c r="J163" s="53" t="s">
        <v>156</v>
      </c>
      <c r="K163" s="53">
        <v>534</v>
      </c>
    </row>
    <row r="164" spans="2:11" x14ac:dyDescent="0.25">
      <c r="B164">
        <f t="shared" si="2"/>
        <v>243</v>
      </c>
      <c r="C164" s="279" t="s">
        <v>135</v>
      </c>
      <c r="D164">
        <v>2033</v>
      </c>
      <c r="E164">
        <v>488</v>
      </c>
      <c r="F164">
        <v>1975</v>
      </c>
      <c r="G164">
        <v>4496</v>
      </c>
      <c r="J164" s="53" t="s">
        <v>157</v>
      </c>
      <c r="K164" s="53">
        <v>798</v>
      </c>
    </row>
    <row r="165" spans="2:11" x14ac:dyDescent="0.25">
      <c r="B165" t="e">
        <f t="shared" si="2"/>
        <v>#N/A</v>
      </c>
      <c r="C165" s="279" t="s">
        <v>809</v>
      </c>
      <c r="D165">
        <v>642</v>
      </c>
      <c r="E165">
        <v>0</v>
      </c>
      <c r="F165">
        <v>351</v>
      </c>
      <c r="G165">
        <v>993</v>
      </c>
      <c r="J165" s="53" t="s">
        <v>158</v>
      </c>
      <c r="K165" s="53">
        <v>402</v>
      </c>
    </row>
    <row r="166" spans="2:11" x14ac:dyDescent="0.25">
      <c r="B166">
        <f t="shared" si="2"/>
        <v>17</v>
      </c>
      <c r="C166" s="279" t="s">
        <v>137</v>
      </c>
      <c r="D166">
        <v>2433</v>
      </c>
      <c r="E166">
        <v>0</v>
      </c>
      <c r="F166">
        <v>0</v>
      </c>
      <c r="G166">
        <v>2433</v>
      </c>
      <c r="J166" s="53" t="s">
        <v>159</v>
      </c>
      <c r="K166" s="53">
        <v>1735</v>
      </c>
    </row>
    <row r="167" spans="2:11" x14ac:dyDescent="0.25">
      <c r="B167">
        <f t="shared" si="2"/>
        <v>395</v>
      </c>
      <c r="C167" s="279" t="s">
        <v>138</v>
      </c>
      <c r="D167">
        <v>0</v>
      </c>
      <c r="E167">
        <v>0</v>
      </c>
      <c r="F167">
        <v>0</v>
      </c>
      <c r="G167">
        <v>0</v>
      </c>
      <c r="J167" s="53" t="s">
        <v>620</v>
      </c>
      <c r="K167" s="53">
        <v>1911</v>
      </c>
    </row>
    <row r="168" spans="2:11" x14ac:dyDescent="0.25">
      <c r="B168">
        <f t="shared" si="2"/>
        <v>72</v>
      </c>
      <c r="C168" s="279" t="s">
        <v>139</v>
      </c>
      <c r="D168">
        <v>1010</v>
      </c>
      <c r="E168">
        <v>0</v>
      </c>
      <c r="F168">
        <v>576</v>
      </c>
      <c r="G168">
        <v>1586</v>
      </c>
      <c r="J168" s="53" t="s">
        <v>160</v>
      </c>
      <c r="K168" s="53">
        <v>118</v>
      </c>
    </row>
    <row r="169" spans="2:11" x14ac:dyDescent="0.25">
      <c r="B169">
        <f t="shared" si="2"/>
        <v>244</v>
      </c>
      <c r="C169" s="279" t="s">
        <v>140</v>
      </c>
      <c r="D169">
        <v>409</v>
      </c>
      <c r="E169">
        <v>0</v>
      </c>
      <c r="F169">
        <v>0</v>
      </c>
      <c r="G169">
        <v>409</v>
      </c>
      <c r="J169" s="53" t="s">
        <v>161</v>
      </c>
      <c r="K169" s="53">
        <v>18</v>
      </c>
    </row>
    <row r="170" spans="2:11" x14ac:dyDescent="0.25">
      <c r="B170" t="e">
        <f t="shared" si="2"/>
        <v>#N/A</v>
      </c>
      <c r="C170" s="279" t="s">
        <v>652</v>
      </c>
      <c r="D170">
        <v>0</v>
      </c>
      <c r="E170">
        <v>0</v>
      </c>
      <c r="F170">
        <v>0</v>
      </c>
      <c r="G170">
        <v>0</v>
      </c>
      <c r="J170" s="53" t="s">
        <v>162</v>
      </c>
      <c r="K170" s="53">
        <v>405</v>
      </c>
    </row>
    <row r="171" spans="2:11" x14ac:dyDescent="0.25">
      <c r="B171">
        <f t="shared" si="2"/>
        <v>396</v>
      </c>
      <c r="C171" s="279" t="s">
        <v>141</v>
      </c>
      <c r="D171">
        <v>2109</v>
      </c>
      <c r="E171">
        <v>0</v>
      </c>
      <c r="F171">
        <v>905</v>
      </c>
      <c r="G171">
        <v>3014</v>
      </c>
      <c r="J171" s="53" t="s">
        <v>163</v>
      </c>
      <c r="K171" s="53">
        <v>1507</v>
      </c>
    </row>
    <row r="172" spans="2:11" x14ac:dyDescent="0.25">
      <c r="B172">
        <f t="shared" si="2"/>
        <v>397</v>
      </c>
      <c r="C172" s="279" t="s">
        <v>142</v>
      </c>
      <c r="D172">
        <v>795</v>
      </c>
      <c r="E172">
        <v>0</v>
      </c>
      <c r="F172">
        <v>849</v>
      </c>
      <c r="G172">
        <v>1644</v>
      </c>
      <c r="J172" s="53" t="s">
        <v>164</v>
      </c>
      <c r="K172" s="53">
        <v>321</v>
      </c>
    </row>
    <row r="173" spans="2:11" x14ac:dyDescent="0.25">
      <c r="B173">
        <f t="shared" si="2"/>
        <v>246</v>
      </c>
      <c r="C173" s="279" t="s">
        <v>143</v>
      </c>
      <c r="D173">
        <v>1295</v>
      </c>
      <c r="E173">
        <v>73</v>
      </c>
      <c r="F173">
        <v>88</v>
      </c>
      <c r="G173">
        <v>1456</v>
      </c>
      <c r="J173" s="53" t="s">
        <v>165</v>
      </c>
      <c r="K173" s="53">
        <v>406</v>
      </c>
    </row>
    <row r="174" spans="2:11" x14ac:dyDescent="0.25">
      <c r="B174">
        <f t="shared" si="2"/>
        <v>74</v>
      </c>
      <c r="C174" s="279" t="s">
        <v>144</v>
      </c>
      <c r="D174">
        <v>3102</v>
      </c>
      <c r="E174">
        <v>739</v>
      </c>
      <c r="F174">
        <v>2074</v>
      </c>
      <c r="G174">
        <v>5915</v>
      </c>
      <c r="J174" s="53" t="s">
        <v>166</v>
      </c>
      <c r="K174" s="53">
        <v>677</v>
      </c>
    </row>
    <row r="175" spans="2:11" x14ac:dyDescent="0.25">
      <c r="B175">
        <f t="shared" si="2"/>
        <v>398</v>
      </c>
      <c r="C175" s="279" t="s">
        <v>145</v>
      </c>
      <c r="D175">
        <v>3520</v>
      </c>
      <c r="E175">
        <v>314</v>
      </c>
      <c r="F175">
        <v>2788</v>
      </c>
      <c r="G175">
        <v>6622</v>
      </c>
      <c r="J175" s="53" t="s">
        <v>167</v>
      </c>
      <c r="K175" s="53">
        <v>353</v>
      </c>
    </row>
    <row r="176" spans="2:11" x14ac:dyDescent="0.25">
      <c r="B176">
        <f t="shared" si="2"/>
        <v>917</v>
      </c>
      <c r="C176" s="279" t="s">
        <v>146</v>
      </c>
      <c r="D176">
        <v>2980</v>
      </c>
      <c r="E176">
        <v>1329</v>
      </c>
      <c r="F176">
        <v>3806</v>
      </c>
      <c r="G176">
        <v>8115</v>
      </c>
      <c r="J176" s="53" t="s">
        <v>405</v>
      </c>
      <c r="K176" s="53">
        <v>1884</v>
      </c>
    </row>
    <row r="177" spans="2:11" x14ac:dyDescent="0.25">
      <c r="B177" t="e">
        <f t="shared" si="2"/>
        <v>#N/A</v>
      </c>
      <c r="C177" s="279" t="s">
        <v>810</v>
      </c>
      <c r="D177">
        <v>667</v>
      </c>
      <c r="E177">
        <v>889</v>
      </c>
      <c r="F177">
        <v>0</v>
      </c>
      <c r="G177">
        <v>1556</v>
      </c>
      <c r="J177" s="53" t="s">
        <v>168</v>
      </c>
      <c r="K177" s="53">
        <v>166</v>
      </c>
    </row>
    <row r="178" spans="2:11" x14ac:dyDescent="0.25">
      <c r="B178">
        <f t="shared" si="2"/>
        <v>399</v>
      </c>
      <c r="C178" s="279" t="s">
        <v>148</v>
      </c>
      <c r="D178">
        <v>1705</v>
      </c>
      <c r="E178">
        <v>0</v>
      </c>
      <c r="F178">
        <v>748</v>
      </c>
      <c r="G178">
        <v>2453</v>
      </c>
      <c r="J178" s="53" t="s">
        <v>169</v>
      </c>
      <c r="K178" s="53">
        <v>678</v>
      </c>
    </row>
    <row r="179" spans="2:11" x14ac:dyDescent="0.25">
      <c r="B179" t="e">
        <f t="shared" si="2"/>
        <v>#N/A</v>
      </c>
      <c r="C179" s="279" t="s">
        <v>653</v>
      </c>
      <c r="D179">
        <v>0</v>
      </c>
      <c r="E179">
        <v>0</v>
      </c>
      <c r="F179">
        <v>0</v>
      </c>
      <c r="G179">
        <v>0</v>
      </c>
      <c r="J179" s="53" t="s">
        <v>170</v>
      </c>
      <c r="K179" s="53">
        <v>537</v>
      </c>
    </row>
    <row r="180" spans="2:11" x14ac:dyDescent="0.25">
      <c r="B180">
        <f t="shared" si="2"/>
        <v>400</v>
      </c>
      <c r="C180" s="279" t="s">
        <v>76</v>
      </c>
      <c r="D180">
        <v>2215</v>
      </c>
      <c r="E180">
        <v>630</v>
      </c>
      <c r="F180">
        <v>1526</v>
      </c>
      <c r="G180">
        <v>4371</v>
      </c>
      <c r="J180" s="53" t="s">
        <v>171</v>
      </c>
      <c r="K180" s="53">
        <v>928</v>
      </c>
    </row>
    <row r="181" spans="2:11" x14ac:dyDescent="0.25">
      <c r="B181">
        <f t="shared" si="2"/>
        <v>163</v>
      </c>
      <c r="C181" s="279" t="s">
        <v>149</v>
      </c>
      <c r="D181">
        <v>675</v>
      </c>
      <c r="E181">
        <v>176</v>
      </c>
      <c r="F181">
        <v>135</v>
      </c>
      <c r="G181">
        <v>986</v>
      </c>
      <c r="J181" s="53" t="s">
        <v>172</v>
      </c>
      <c r="K181" s="53">
        <v>1598</v>
      </c>
    </row>
    <row r="182" spans="2:11" x14ac:dyDescent="0.25">
      <c r="B182">
        <f t="shared" si="2"/>
        <v>530</v>
      </c>
      <c r="C182" s="279" t="s">
        <v>150</v>
      </c>
      <c r="D182">
        <v>1659</v>
      </c>
      <c r="E182">
        <v>277</v>
      </c>
      <c r="F182">
        <v>352</v>
      </c>
      <c r="G182">
        <v>2288</v>
      </c>
      <c r="J182" s="53" t="s">
        <v>173</v>
      </c>
      <c r="K182" s="53">
        <v>79</v>
      </c>
    </row>
    <row r="183" spans="2:11" x14ac:dyDescent="0.25">
      <c r="B183">
        <f t="shared" si="2"/>
        <v>794</v>
      </c>
      <c r="C183" s="279" t="s">
        <v>151</v>
      </c>
      <c r="D183">
        <v>2933</v>
      </c>
      <c r="E183">
        <v>762</v>
      </c>
      <c r="F183">
        <v>1706</v>
      </c>
      <c r="G183">
        <v>5401</v>
      </c>
      <c r="J183" s="53" t="s">
        <v>174</v>
      </c>
      <c r="K183" s="53">
        <v>588</v>
      </c>
    </row>
    <row r="184" spans="2:11" x14ac:dyDescent="0.25">
      <c r="B184" t="e">
        <f t="shared" si="2"/>
        <v>#N/A</v>
      </c>
      <c r="C184" s="279" t="s">
        <v>811</v>
      </c>
      <c r="D184">
        <v>1200</v>
      </c>
      <c r="E184">
        <v>0</v>
      </c>
      <c r="F184">
        <v>297</v>
      </c>
      <c r="G184">
        <v>1497</v>
      </c>
      <c r="J184" s="53" t="s">
        <v>175</v>
      </c>
      <c r="K184" s="53">
        <v>542</v>
      </c>
    </row>
    <row r="185" spans="2:11" x14ac:dyDescent="0.25">
      <c r="B185" t="e">
        <f t="shared" si="2"/>
        <v>#N/A</v>
      </c>
      <c r="C185" s="279" t="s">
        <v>812</v>
      </c>
      <c r="D185">
        <v>2733</v>
      </c>
      <c r="E185">
        <v>1384</v>
      </c>
      <c r="F185">
        <v>1861</v>
      </c>
      <c r="G185">
        <v>5978</v>
      </c>
      <c r="J185" s="53" t="s">
        <v>176</v>
      </c>
      <c r="K185" s="53">
        <v>1659</v>
      </c>
    </row>
    <row r="186" spans="2:11" x14ac:dyDescent="0.25">
      <c r="B186" t="e">
        <f t="shared" si="2"/>
        <v>#N/A</v>
      </c>
      <c r="C186" s="280" t="s">
        <v>813</v>
      </c>
      <c r="D186">
        <v>9957</v>
      </c>
      <c r="E186">
        <v>4156</v>
      </c>
      <c r="F186">
        <v>2047</v>
      </c>
      <c r="G186">
        <v>16160</v>
      </c>
      <c r="J186" s="53" t="s">
        <v>177</v>
      </c>
      <c r="K186" s="53">
        <v>1685</v>
      </c>
    </row>
    <row r="187" spans="2:11" x14ac:dyDescent="0.25">
      <c r="B187">
        <f t="shared" si="2"/>
        <v>252</v>
      </c>
      <c r="C187" s="279" t="s">
        <v>154</v>
      </c>
      <c r="D187">
        <v>876</v>
      </c>
      <c r="E187">
        <v>0</v>
      </c>
      <c r="F187">
        <v>0</v>
      </c>
      <c r="G187">
        <v>876</v>
      </c>
      <c r="J187" s="53" t="s">
        <v>178</v>
      </c>
      <c r="K187" s="53">
        <v>882</v>
      </c>
    </row>
    <row r="188" spans="2:11" x14ac:dyDescent="0.25">
      <c r="B188">
        <f t="shared" si="2"/>
        <v>797</v>
      </c>
      <c r="C188" s="279" t="s">
        <v>155</v>
      </c>
      <c r="D188">
        <v>2129</v>
      </c>
      <c r="E188">
        <v>78</v>
      </c>
      <c r="F188">
        <v>301</v>
      </c>
      <c r="G188">
        <v>2508</v>
      </c>
      <c r="J188" s="53" t="s">
        <v>179</v>
      </c>
      <c r="K188" s="53">
        <v>415</v>
      </c>
    </row>
    <row r="189" spans="2:11" x14ac:dyDescent="0.25">
      <c r="B189" t="e">
        <f t="shared" si="2"/>
        <v>#N/A</v>
      </c>
      <c r="C189" s="279" t="s">
        <v>654</v>
      </c>
      <c r="D189">
        <v>0</v>
      </c>
      <c r="E189">
        <v>0</v>
      </c>
      <c r="F189">
        <v>0</v>
      </c>
      <c r="G189">
        <v>0</v>
      </c>
      <c r="J189" s="53" t="s">
        <v>180</v>
      </c>
      <c r="K189" s="53">
        <v>416</v>
      </c>
    </row>
    <row r="190" spans="2:11" x14ac:dyDescent="0.25">
      <c r="B190">
        <f t="shared" si="2"/>
        <v>534</v>
      </c>
      <c r="C190" s="279" t="s">
        <v>156</v>
      </c>
      <c r="D190">
        <v>509</v>
      </c>
      <c r="E190">
        <v>79</v>
      </c>
      <c r="F190">
        <v>1738</v>
      </c>
      <c r="G190">
        <v>2326</v>
      </c>
      <c r="J190" s="53" t="s">
        <v>181</v>
      </c>
      <c r="K190" s="53">
        <v>1621</v>
      </c>
    </row>
    <row r="191" spans="2:11" x14ac:dyDescent="0.25">
      <c r="B191">
        <f t="shared" si="2"/>
        <v>798</v>
      </c>
      <c r="C191" s="279" t="s">
        <v>157</v>
      </c>
      <c r="D191">
        <v>1334</v>
      </c>
      <c r="E191">
        <v>0</v>
      </c>
      <c r="F191">
        <v>0</v>
      </c>
      <c r="G191">
        <v>1334</v>
      </c>
      <c r="J191" s="53" t="s">
        <v>182</v>
      </c>
      <c r="K191" s="53">
        <v>417</v>
      </c>
    </row>
    <row r="192" spans="2:11" x14ac:dyDescent="0.25">
      <c r="B192">
        <f t="shared" si="2"/>
        <v>402</v>
      </c>
      <c r="C192" s="279" t="s">
        <v>158</v>
      </c>
      <c r="D192">
        <v>4056</v>
      </c>
      <c r="E192">
        <v>1516</v>
      </c>
      <c r="F192">
        <v>3366</v>
      </c>
      <c r="G192">
        <v>8938</v>
      </c>
      <c r="J192" s="53" t="s">
        <v>183</v>
      </c>
      <c r="K192" s="53">
        <v>22</v>
      </c>
    </row>
    <row r="193" spans="2:11" x14ac:dyDescent="0.25">
      <c r="B193">
        <f t="shared" si="2"/>
        <v>1735</v>
      </c>
      <c r="C193" s="279" t="s">
        <v>159</v>
      </c>
      <c r="D193">
        <v>870</v>
      </c>
      <c r="E193">
        <v>0</v>
      </c>
      <c r="F193">
        <v>201</v>
      </c>
      <c r="G193">
        <v>1071</v>
      </c>
      <c r="J193" s="53" t="s">
        <v>184</v>
      </c>
      <c r="K193" s="53">
        <v>545</v>
      </c>
    </row>
    <row r="194" spans="2:11" x14ac:dyDescent="0.25">
      <c r="B194">
        <f t="shared" si="2"/>
        <v>1911</v>
      </c>
      <c r="C194" s="279" t="s">
        <v>620</v>
      </c>
      <c r="D194">
        <v>2839</v>
      </c>
      <c r="E194">
        <v>0</v>
      </c>
      <c r="F194">
        <v>404</v>
      </c>
      <c r="G194">
        <v>3243</v>
      </c>
      <c r="J194" s="53" t="s">
        <v>185</v>
      </c>
      <c r="K194" s="53">
        <v>80</v>
      </c>
    </row>
    <row r="195" spans="2:11" x14ac:dyDescent="0.25">
      <c r="B195">
        <f t="shared" ref="B195:B258" si="3">VLOOKUP(C195,gemeentenaam,2,FALSE)</f>
        <v>118</v>
      </c>
      <c r="C195" s="279" t="s">
        <v>160</v>
      </c>
      <c r="D195">
        <v>1332</v>
      </c>
      <c r="E195">
        <v>337</v>
      </c>
      <c r="F195">
        <v>1872</v>
      </c>
      <c r="G195">
        <v>3541</v>
      </c>
      <c r="J195" s="53" t="s">
        <v>186</v>
      </c>
      <c r="K195" s="53">
        <v>81</v>
      </c>
    </row>
    <row r="196" spans="2:11" x14ac:dyDescent="0.25">
      <c r="B196" t="e">
        <f t="shared" si="3"/>
        <v>#N/A</v>
      </c>
      <c r="C196" s="279" t="s">
        <v>814</v>
      </c>
      <c r="D196">
        <v>1872</v>
      </c>
      <c r="E196">
        <v>68</v>
      </c>
      <c r="F196">
        <v>1346</v>
      </c>
      <c r="G196">
        <v>3286</v>
      </c>
      <c r="J196" s="53" t="s">
        <v>187</v>
      </c>
      <c r="K196" s="53">
        <v>546</v>
      </c>
    </row>
    <row r="197" spans="2:11" x14ac:dyDescent="0.25">
      <c r="B197">
        <f t="shared" si="3"/>
        <v>405</v>
      </c>
      <c r="C197" s="279" t="s">
        <v>162</v>
      </c>
      <c r="D197">
        <v>3558</v>
      </c>
      <c r="E197">
        <v>608</v>
      </c>
      <c r="F197">
        <v>4093</v>
      </c>
      <c r="G197">
        <v>8259</v>
      </c>
      <c r="J197" s="53" t="s">
        <v>188</v>
      </c>
      <c r="K197" s="53">
        <v>547</v>
      </c>
    </row>
    <row r="198" spans="2:11" x14ac:dyDescent="0.25">
      <c r="B198">
        <f t="shared" si="3"/>
        <v>1507</v>
      </c>
      <c r="C198" s="279" t="s">
        <v>163</v>
      </c>
      <c r="D198">
        <v>1907</v>
      </c>
      <c r="E198">
        <v>66</v>
      </c>
      <c r="F198">
        <v>574</v>
      </c>
      <c r="G198">
        <v>2547</v>
      </c>
      <c r="J198" s="53" t="s">
        <v>189</v>
      </c>
      <c r="K198" s="53">
        <v>1916</v>
      </c>
    </row>
    <row r="199" spans="2:11" x14ac:dyDescent="0.25">
      <c r="B199">
        <f t="shared" si="3"/>
        <v>321</v>
      </c>
      <c r="C199" s="279" t="s">
        <v>164</v>
      </c>
      <c r="D199">
        <v>3720</v>
      </c>
      <c r="E199">
        <v>572</v>
      </c>
      <c r="F199">
        <v>385</v>
      </c>
      <c r="G199">
        <v>4677</v>
      </c>
      <c r="J199" s="53" t="s">
        <v>190</v>
      </c>
      <c r="K199" s="53">
        <v>995</v>
      </c>
    </row>
    <row r="200" spans="2:11" x14ac:dyDescent="0.25">
      <c r="B200">
        <f t="shared" si="3"/>
        <v>406</v>
      </c>
      <c r="C200" s="279" t="s">
        <v>165</v>
      </c>
      <c r="D200">
        <v>1976</v>
      </c>
      <c r="E200">
        <v>650</v>
      </c>
      <c r="F200">
        <v>436</v>
      </c>
      <c r="G200">
        <v>3062</v>
      </c>
      <c r="J200" s="53" t="s">
        <v>191</v>
      </c>
      <c r="K200" s="53">
        <v>82</v>
      </c>
    </row>
    <row r="201" spans="2:11" x14ac:dyDescent="0.25">
      <c r="B201">
        <f t="shared" si="3"/>
        <v>677</v>
      </c>
      <c r="C201" s="279" t="s">
        <v>166</v>
      </c>
      <c r="D201">
        <v>974</v>
      </c>
      <c r="E201">
        <v>89</v>
      </c>
      <c r="F201">
        <v>391</v>
      </c>
      <c r="G201">
        <v>1454</v>
      </c>
      <c r="J201" s="53" t="s">
        <v>192</v>
      </c>
      <c r="K201" s="53">
        <v>1640</v>
      </c>
    </row>
    <row r="202" spans="2:11" x14ac:dyDescent="0.25">
      <c r="B202" t="e">
        <f t="shared" si="3"/>
        <v>#N/A</v>
      </c>
      <c r="C202" s="279" t="s">
        <v>655</v>
      </c>
      <c r="D202">
        <v>0</v>
      </c>
      <c r="E202">
        <v>0</v>
      </c>
      <c r="F202">
        <v>0</v>
      </c>
      <c r="G202">
        <v>0</v>
      </c>
      <c r="J202" s="53" t="s">
        <v>193</v>
      </c>
      <c r="K202" s="53">
        <v>327</v>
      </c>
    </row>
    <row r="203" spans="2:11" x14ac:dyDescent="0.25">
      <c r="B203">
        <f t="shared" si="3"/>
        <v>353</v>
      </c>
      <c r="C203" s="279" t="s">
        <v>167</v>
      </c>
      <c r="D203">
        <v>943</v>
      </c>
      <c r="E203">
        <v>368</v>
      </c>
      <c r="F203">
        <v>421</v>
      </c>
      <c r="G203">
        <v>1732</v>
      </c>
      <c r="J203" s="53" t="s">
        <v>194</v>
      </c>
      <c r="K203" s="53">
        <v>694</v>
      </c>
    </row>
    <row r="204" spans="2:11" x14ac:dyDescent="0.25">
      <c r="B204" t="e">
        <f t="shared" si="3"/>
        <v>#N/A</v>
      </c>
      <c r="C204" s="279" t="s">
        <v>656</v>
      </c>
      <c r="D204">
        <v>0</v>
      </c>
      <c r="E204">
        <v>0</v>
      </c>
      <c r="F204">
        <v>0</v>
      </c>
      <c r="G204">
        <v>0</v>
      </c>
      <c r="J204" s="53" t="s">
        <v>195</v>
      </c>
      <c r="K204" s="53">
        <v>733</v>
      </c>
    </row>
    <row r="205" spans="2:11" x14ac:dyDescent="0.25">
      <c r="B205">
        <f t="shared" si="3"/>
        <v>1884</v>
      </c>
      <c r="C205" s="279" t="s">
        <v>405</v>
      </c>
      <c r="D205">
        <v>1158</v>
      </c>
      <c r="E205">
        <v>0</v>
      </c>
      <c r="F205">
        <v>154</v>
      </c>
      <c r="G205">
        <v>1312</v>
      </c>
      <c r="J205" s="53" t="s">
        <v>196</v>
      </c>
      <c r="K205" s="53">
        <v>1705</v>
      </c>
    </row>
    <row r="206" spans="2:11" x14ac:dyDescent="0.25">
      <c r="B206">
        <f t="shared" si="3"/>
        <v>166</v>
      </c>
      <c r="C206" s="279" t="s">
        <v>168</v>
      </c>
      <c r="D206">
        <v>2631</v>
      </c>
      <c r="E206">
        <v>910</v>
      </c>
      <c r="F206">
        <v>2550</v>
      </c>
      <c r="G206">
        <v>6091</v>
      </c>
      <c r="J206" s="53" t="s">
        <v>197</v>
      </c>
      <c r="K206" s="53">
        <v>553</v>
      </c>
    </row>
    <row r="207" spans="2:11" x14ac:dyDescent="0.25">
      <c r="B207">
        <f t="shared" si="3"/>
        <v>678</v>
      </c>
      <c r="C207" s="279" t="s">
        <v>169</v>
      </c>
      <c r="D207">
        <v>331</v>
      </c>
      <c r="E207">
        <v>78</v>
      </c>
      <c r="F207">
        <v>0</v>
      </c>
      <c r="G207">
        <v>409</v>
      </c>
      <c r="J207" s="53" t="s">
        <v>198</v>
      </c>
      <c r="K207" s="53">
        <v>140</v>
      </c>
    </row>
    <row r="208" spans="2:11" x14ac:dyDescent="0.25">
      <c r="B208">
        <f t="shared" si="3"/>
        <v>537</v>
      </c>
      <c r="C208" s="279" t="s">
        <v>170</v>
      </c>
      <c r="D208">
        <v>3148</v>
      </c>
      <c r="E208">
        <v>127</v>
      </c>
      <c r="F208">
        <v>459</v>
      </c>
      <c r="G208">
        <v>3734</v>
      </c>
      <c r="J208" s="53" t="s">
        <v>199</v>
      </c>
      <c r="K208" s="53">
        <v>262</v>
      </c>
    </row>
    <row r="209" spans="2:11" x14ac:dyDescent="0.25">
      <c r="B209">
        <f t="shared" si="3"/>
        <v>928</v>
      </c>
      <c r="C209" s="279" t="s">
        <v>171</v>
      </c>
      <c r="D209">
        <v>1875</v>
      </c>
      <c r="E209">
        <v>246</v>
      </c>
      <c r="F209">
        <v>1424</v>
      </c>
      <c r="G209">
        <v>3545</v>
      </c>
      <c r="J209" s="53" t="s">
        <v>200</v>
      </c>
      <c r="K209" s="53">
        <v>809</v>
      </c>
    </row>
    <row r="210" spans="2:11" x14ac:dyDescent="0.25">
      <c r="B210" t="e">
        <f t="shared" si="3"/>
        <v>#N/A</v>
      </c>
      <c r="C210" s="279" t="s">
        <v>657</v>
      </c>
      <c r="D210">
        <v>0</v>
      </c>
      <c r="E210">
        <v>0</v>
      </c>
      <c r="F210">
        <v>0</v>
      </c>
      <c r="G210">
        <v>0</v>
      </c>
      <c r="J210" s="53" t="s">
        <v>201</v>
      </c>
      <c r="K210" s="53">
        <v>331</v>
      </c>
    </row>
    <row r="211" spans="2:11" x14ac:dyDescent="0.25">
      <c r="B211">
        <f t="shared" si="3"/>
        <v>1598</v>
      </c>
      <c r="C211" s="279" t="s">
        <v>172</v>
      </c>
      <c r="D211">
        <v>1100</v>
      </c>
      <c r="E211">
        <v>0</v>
      </c>
      <c r="F211">
        <v>0</v>
      </c>
      <c r="G211">
        <v>1100</v>
      </c>
      <c r="J211" s="53" t="s">
        <v>202</v>
      </c>
      <c r="K211" s="53">
        <v>24</v>
      </c>
    </row>
    <row r="212" spans="2:11" x14ac:dyDescent="0.25">
      <c r="B212" t="e">
        <f t="shared" si="3"/>
        <v>#N/A</v>
      </c>
      <c r="C212" s="279" t="s">
        <v>815</v>
      </c>
      <c r="D212">
        <v>674</v>
      </c>
      <c r="E212">
        <v>0</v>
      </c>
      <c r="F212">
        <v>53</v>
      </c>
      <c r="G212">
        <v>727</v>
      </c>
      <c r="J212" s="53" t="s">
        <v>203</v>
      </c>
      <c r="K212" s="53">
        <v>168</v>
      </c>
    </row>
    <row r="213" spans="2:11" x14ac:dyDescent="0.25">
      <c r="B213">
        <f t="shared" si="3"/>
        <v>588</v>
      </c>
      <c r="C213" s="279" t="s">
        <v>174</v>
      </c>
      <c r="D213">
        <v>484</v>
      </c>
      <c r="E213">
        <v>0</v>
      </c>
      <c r="F213">
        <v>0</v>
      </c>
      <c r="G213">
        <v>484</v>
      </c>
      <c r="J213" s="53" t="s">
        <v>204</v>
      </c>
      <c r="K213" s="53">
        <v>1671</v>
      </c>
    </row>
    <row r="214" spans="2:11" x14ac:dyDescent="0.25">
      <c r="B214">
        <f t="shared" si="3"/>
        <v>542</v>
      </c>
      <c r="C214" s="279" t="s">
        <v>175</v>
      </c>
      <c r="D214">
        <v>787</v>
      </c>
      <c r="E214">
        <v>0</v>
      </c>
      <c r="F214">
        <v>589</v>
      </c>
      <c r="G214">
        <v>1376</v>
      </c>
      <c r="J214" s="53" t="s">
        <v>205</v>
      </c>
      <c r="K214" s="53">
        <v>263</v>
      </c>
    </row>
    <row r="215" spans="2:11" x14ac:dyDescent="0.25">
      <c r="B215">
        <f t="shared" si="3"/>
        <v>1659</v>
      </c>
      <c r="C215" s="279" t="s">
        <v>176</v>
      </c>
      <c r="D215">
        <v>345</v>
      </c>
      <c r="E215">
        <v>0</v>
      </c>
      <c r="F215">
        <v>104</v>
      </c>
      <c r="G215">
        <v>449</v>
      </c>
      <c r="J215" s="53" t="s">
        <v>206</v>
      </c>
      <c r="K215" s="53">
        <v>1641</v>
      </c>
    </row>
    <row r="216" spans="2:11" x14ac:dyDescent="0.25">
      <c r="B216">
        <f t="shared" si="3"/>
        <v>1685</v>
      </c>
      <c r="C216" s="279" t="s">
        <v>177</v>
      </c>
      <c r="D216">
        <v>1354</v>
      </c>
      <c r="E216">
        <v>220</v>
      </c>
      <c r="F216">
        <v>0</v>
      </c>
      <c r="G216">
        <v>1574</v>
      </c>
      <c r="J216" s="53" t="s">
        <v>207</v>
      </c>
      <c r="K216" s="53">
        <v>556</v>
      </c>
    </row>
    <row r="217" spans="2:11" x14ac:dyDescent="0.25">
      <c r="B217">
        <f t="shared" si="3"/>
        <v>882</v>
      </c>
      <c r="C217" s="279" t="s">
        <v>178</v>
      </c>
      <c r="D217">
        <v>1288</v>
      </c>
      <c r="E217">
        <v>188</v>
      </c>
      <c r="F217">
        <v>455</v>
      </c>
      <c r="G217">
        <v>1931</v>
      </c>
      <c r="J217" s="53" t="s">
        <v>208</v>
      </c>
      <c r="K217" s="53">
        <v>935</v>
      </c>
    </row>
    <row r="218" spans="2:11" x14ac:dyDescent="0.25">
      <c r="B218">
        <f t="shared" si="3"/>
        <v>415</v>
      </c>
      <c r="C218" s="279" t="s">
        <v>179</v>
      </c>
      <c r="D218">
        <v>653</v>
      </c>
      <c r="E218">
        <v>0</v>
      </c>
      <c r="F218">
        <v>0</v>
      </c>
      <c r="G218">
        <v>653</v>
      </c>
      <c r="J218" s="53" t="s">
        <v>209</v>
      </c>
      <c r="K218" s="53">
        <v>25</v>
      </c>
    </row>
    <row r="219" spans="2:11" x14ac:dyDescent="0.25">
      <c r="B219">
        <f t="shared" si="3"/>
        <v>416</v>
      </c>
      <c r="C219" s="279" t="s">
        <v>180</v>
      </c>
      <c r="D219">
        <v>1856</v>
      </c>
      <c r="E219">
        <v>0</v>
      </c>
      <c r="F219">
        <v>469</v>
      </c>
      <c r="G219">
        <v>2325</v>
      </c>
      <c r="J219" s="53" t="s">
        <v>210</v>
      </c>
      <c r="K219" s="53">
        <v>420</v>
      </c>
    </row>
    <row r="220" spans="2:11" x14ac:dyDescent="0.25">
      <c r="B220">
        <f t="shared" si="3"/>
        <v>1621</v>
      </c>
      <c r="C220" s="279" t="s">
        <v>181</v>
      </c>
      <c r="D220">
        <v>4822</v>
      </c>
      <c r="E220">
        <v>0</v>
      </c>
      <c r="F220">
        <v>4217</v>
      </c>
      <c r="G220">
        <v>9039</v>
      </c>
      <c r="J220" s="53" t="s">
        <v>211</v>
      </c>
      <c r="K220" s="53">
        <v>938</v>
      </c>
    </row>
    <row r="221" spans="2:11" x14ac:dyDescent="0.25">
      <c r="B221" t="e">
        <f t="shared" si="3"/>
        <v>#N/A</v>
      </c>
      <c r="C221" s="279" t="s">
        <v>816</v>
      </c>
      <c r="D221">
        <v>375</v>
      </c>
      <c r="E221">
        <v>0</v>
      </c>
      <c r="F221">
        <v>211</v>
      </c>
      <c r="G221">
        <v>586</v>
      </c>
      <c r="J221" s="53" t="s">
        <v>613</v>
      </c>
      <c r="K221" s="53">
        <v>1908</v>
      </c>
    </row>
    <row r="222" spans="2:11" x14ac:dyDescent="0.25">
      <c r="B222">
        <f t="shared" si="3"/>
        <v>22</v>
      </c>
      <c r="C222" s="279" t="s">
        <v>183</v>
      </c>
      <c r="D222">
        <v>881</v>
      </c>
      <c r="E222">
        <v>0</v>
      </c>
      <c r="F222">
        <v>39</v>
      </c>
      <c r="G222">
        <v>920</v>
      </c>
      <c r="J222" s="53" t="s">
        <v>212</v>
      </c>
      <c r="K222" s="53">
        <v>1987</v>
      </c>
    </row>
    <row r="223" spans="2:11" x14ac:dyDescent="0.25">
      <c r="B223">
        <f t="shared" si="3"/>
        <v>545</v>
      </c>
      <c r="C223" s="279" t="s">
        <v>184</v>
      </c>
      <c r="D223">
        <v>1417</v>
      </c>
      <c r="E223">
        <v>0</v>
      </c>
      <c r="F223">
        <v>885</v>
      </c>
      <c r="G223">
        <v>2302</v>
      </c>
      <c r="J223" s="53" t="s">
        <v>213</v>
      </c>
      <c r="K223" s="53">
        <v>119</v>
      </c>
    </row>
    <row r="224" spans="2:11" x14ac:dyDescent="0.25">
      <c r="B224" t="e">
        <f t="shared" si="3"/>
        <v>#N/A</v>
      </c>
      <c r="C224" s="279" t="s">
        <v>658</v>
      </c>
      <c r="D224">
        <v>0</v>
      </c>
      <c r="E224">
        <v>0</v>
      </c>
      <c r="F224">
        <v>0</v>
      </c>
      <c r="G224">
        <v>0</v>
      </c>
      <c r="J224" s="53" t="s">
        <v>214</v>
      </c>
      <c r="K224" s="53">
        <v>687</v>
      </c>
    </row>
    <row r="225" spans="2:11" x14ac:dyDescent="0.25">
      <c r="B225">
        <f t="shared" si="3"/>
        <v>80</v>
      </c>
      <c r="C225" s="279" t="s">
        <v>185</v>
      </c>
      <c r="D225">
        <v>3521</v>
      </c>
      <c r="E225">
        <v>989</v>
      </c>
      <c r="F225">
        <v>2739</v>
      </c>
      <c r="G225">
        <v>7249</v>
      </c>
      <c r="J225" s="53" t="s">
        <v>215</v>
      </c>
      <c r="K225" s="53">
        <v>559</v>
      </c>
    </row>
    <row r="226" spans="2:11" x14ac:dyDescent="0.25">
      <c r="B226">
        <f t="shared" si="3"/>
        <v>81</v>
      </c>
      <c r="C226" s="279" t="s">
        <v>186</v>
      </c>
      <c r="D226">
        <v>472</v>
      </c>
      <c r="E226">
        <v>0</v>
      </c>
      <c r="F226">
        <v>0</v>
      </c>
      <c r="G226">
        <v>472</v>
      </c>
      <c r="J226" s="53" t="s">
        <v>216</v>
      </c>
      <c r="K226" s="53">
        <v>1731</v>
      </c>
    </row>
    <row r="227" spans="2:11" x14ac:dyDescent="0.25">
      <c r="B227">
        <f t="shared" si="3"/>
        <v>546</v>
      </c>
      <c r="C227" s="279" t="s">
        <v>187</v>
      </c>
      <c r="D227">
        <v>5538</v>
      </c>
      <c r="E227">
        <v>1620</v>
      </c>
      <c r="F227">
        <v>4688</v>
      </c>
      <c r="G227">
        <v>11846</v>
      </c>
      <c r="J227" s="53" t="s">
        <v>217</v>
      </c>
      <c r="K227" s="53">
        <v>1842</v>
      </c>
    </row>
    <row r="228" spans="2:11" x14ac:dyDescent="0.25">
      <c r="B228">
        <f t="shared" si="3"/>
        <v>547</v>
      </c>
      <c r="C228" s="279" t="s">
        <v>188</v>
      </c>
      <c r="D228">
        <v>2050</v>
      </c>
      <c r="E228">
        <v>314</v>
      </c>
      <c r="F228">
        <v>196</v>
      </c>
      <c r="G228">
        <v>2560</v>
      </c>
      <c r="J228" s="53" t="s">
        <v>218</v>
      </c>
      <c r="K228" s="53">
        <v>815</v>
      </c>
    </row>
    <row r="229" spans="2:11" x14ac:dyDescent="0.25">
      <c r="B229" t="e">
        <f t="shared" si="3"/>
        <v>#N/A</v>
      </c>
      <c r="C229" s="279" t="s">
        <v>817</v>
      </c>
      <c r="D229">
        <v>3449</v>
      </c>
      <c r="E229">
        <v>0</v>
      </c>
      <c r="F229">
        <v>1328</v>
      </c>
      <c r="G229">
        <v>4777</v>
      </c>
      <c r="J229" s="53" t="s">
        <v>219</v>
      </c>
      <c r="K229" s="53">
        <v>265</v>
      </c>
    </row>
    <row r="230" spans="2:11" x14ac:dyDescent="0.25">
      <c r="B230">
        <f t="shared" si="3"/>
        <v>995</v>
      </c>
      <c r="C230" s="279" t="s">
        <v>190</v>
      </c>
      <c r="D230">
        <v>8745</v>
      </c>
      <c r="E230">
        <v>2362</v>
      </c>
      <c r="F230">
        <v>218</v>
      </c>
      <c r="G230">
        <v>11325</v>
      </c>
      <c r="J230" s="53" t="s">
        <v>220</v>
      </c>
      <c r="K230" s="53">
        <v>1709</v>
      </c>
    </row>
    <row r="231" spans="2:11" x14ac:dyDescent="0.25">
      <c r="B231">
        <f t="shared" si="3"/>
        <v>82</v>
      </c>
      <c r="C231" s="279" t="s">
        <v>191</v>
      </c>
      <c r="D231">
        <v>0</v>
      </c>
      <c r="E231">
        <v>0</v>
      </c>
      <c r="F231">
        <v>0</v>
      </c>
      <c r="G231">
        <v>0</v>
      </c>
      <c r="J231" s="53" t="s">
        <v>221</v>
      </c>
      <c r="K231" s="53">
        <v>1955</v>
      </c>
    </row>
    <row r="232" spans="2:11" x14ac:dyDescent="0.25">
      <c r="B232">
        <f t="shared" si="3"/>
        <v>1640</v>
      </c>
      <c r="C232" s="279" t="s">
        <v>192</v>
      </c>
      <c r="D232">
        <v>1577</v>
      </c>
      <c r="E232">
        <v>567</v>
      </c>
      <c r="F232">
        <v>425</v>
      </c>
      <c r="G232">
        <v>2569</v>
      </c>
      <c r="J232" s="53" t="s">
        <v>222</v>
      </c>
      <c r="K232" s="53">
        <v>335</v>
      </c>
    </row>
    <row r="233" spans="2:11" x14ac:dyDescent="0.25">
      <c r="B233">
        <f t="shared" si="3"/>
        <v>327</v>
      </c>
      <c r="C233" s="279" t="s">
        <v>193</v>
      </c>
      <c r="D233">
        <v>1078</v>
      </c>
      <c r="E233">
        <v>0</v>
      </c>
      <c r="F233">
        <v>0</v>
      </c>
      <c r="G233">
        <v>1078</v>
      </c>
      <c r="J233" s="53" t="s">
        <v>223</v>
      </c>
      <c r="K233" s="53">
        <v>944</v>
      </c>
    </row>
    <row r="234" spans="2:11" x14ac:dyDescent="0.25">
      <c r="B234" t="e">
        <f t="shared" si="3"/>
        <v>#N/A</v>
      </c>
      <c r="C234" s="279" t="s">
        <v>659</v>
      </c>
      <c r="D234">
        <v>0</v>
      </c>
      <c r="E234">
        <v>0</v>
      </c>
      <c r="F234">
        <v>0</v>
      </c>
      <c r="G234">
        <v>0</v>
      </c>
      <c r="J234" s="53" t="s">
        <v>224</v>
      </c>
      <c r="K234" s="53">
        <v>424</v>
      </c>
    </row>
    <row r="235" spans="2:11" x14ac:dyDescent="0.25">
      <c r="B235">
        <f t="shared" si="3"/>
        <v>694</v>
      </c>
      <c r="C235" s="279" t="s">
        <v>194</v>
      </c>
      <c r="D235">
        <v>0</v>
      </c>
      <c r="E235">
        <v>0</v>
      </c>
      <c r="F235">
        <v>0</v>
      </c>
      <c r="G235">
        <v>0</v>
      </c>
      <c r="J235" s="53" t="s">
        <v>225</v>
      </c>
      <c r="K235" s="53">
        <v>425</v>
      </c>
    </row>
    <row r="236" spans="2:11" x14ac:dyDescent="0.25">
      <c r="B236">
        <f t="shared" si="3"/>
        <v>733</v>
      </c>
      <c r="C236" s="279" t="s">
        <v>195</v>
      </c>
      <c r="D236">
        <v>205</v>
      </c>
      <c r="E236">
        <v>0</v>
      </c>
      <c r="F236">
        <v>0</v>
      </c>
      <c r="G236">
        <v>205</v>
      </c>
      <c r="J236" s="53" t="s">
        <v>226</v>
      </c>
      <c r="K236" s="53">
        <v>1740</v>
      </c>
    </row>
    <row r="237" spans="2:11" x14ac:dyDescent="0.25">
      <c r="B237">
        <f t="shared" si="3"/>
        <v>1705</v>
      </c>
      <c r="C237" s="279" t="s">
        <v>196</v>
      </c>
      <c r="D237">
        <v>1930</v>
      </c>
      <c r="E237">
        <v>152</v>
      </c>
      <c r="F237">
        <v>1070</v>
      </c>
      <c r="G237">
        <v>3152</v>
      </c>
      <c r="J237" s="53" t="s">
        <v>227</v>
      </c>
      <c r="K237" s="53">
        <v>643</v>
      </c>
    </row>
    <row r="238" spans="2:11" x14ac:dyDescent="0.25">
      <c r="B238">
        <f t="shared" si="3"/>
        <v>553</v>
      </c>
      <c r="C238" s="279" t="s">
        <v>197</v>
      </c>
      <c r="D238">
        <v>1341</v>
      </c>
      <c r="E238">
        <v>334</v>
      </c>
      <c r="F238">
        <v>429</v>
      </c>
      <c r="G238">
        <v>2104</v>
      </c>
      <c r="J238" s="53" t="s">
        <v>228</v>
      </c>
      <c r="K238" s="53">
        <v>946</v>
      </c>
    </row>
    <row r="239" spans="2:11" x14ac:dyDescent="0.25">
      <c r="B239" t="e">
        <f t="shared" si="3"/>
        <v>#N/A</v>
      </c>
      <c r="C239" s="279" t="s">
        <v>660</v>
      </c>
      <c r="D239">
        <v>0</v>
      </c>
      <c r="E239">
        <v>0</v>
      </c>
      <c r="F239">
        <v>0</v>
      </c>
      <c r="G239">
        <v>0</v>
      </c>
      <c r="J239" s="53" t="s">
        <v>229</v>
      </c>
      <c r="K239" s="53">
        <v>304</v>
      </c>
    </row>
    <row r="240" spans="2:11" x14ac:dyDescent="0.25">
      <c r="B240">
        <f t="shared" si="3"/>
        <v>140</v>
      </c>
      <c r="C240" s="279" t="s">
        <v>198</v>
      </c>
      <c r="D240">
        <v>1391</v>
      </c>
      <c r="E240">
        <v>0</v>
      </c>
      <c r="F240">
        <v>34</v>
      </c>
      <c r="G240">
        <v>1425</v>
      </c>
      <c r="J240" s="53" t="s">
        <v>230</v>
      </c>
      <c r="K240" s="53">
        <v>356</v>
      </c>
    </row>
    <row r="241" spans="2:11" x14ac:dyDescent="0.25">
      <c r="B241">
        <f t="shared" si="3"/>
        <v>262</v>
      </c>
      <c r="C241" s="279" t="s">
        <v>199</v>
      </c>
      <c r="D241">
        <v>1675</v>
      </c>
      <c r="E241">
        <v>223</v>
      </c>
      <c r="F241">
        <v>769</v>
      </c>
      <c r="G241">
        <v>2667</v>
      </c>
      <c r="J241" s="53" t="s">
        <v>231</v>
      </c>
      <c r="K241" s="53">
        <v>569</v>
      </c>
    </row>
    <row r="242" spans="2:11" x14ac:dyDescent="0.25">
      <c r="B242" t="e">
        <f t="shared" si="3"/>
        <v>#N/A</v>
      </c>
      <c r="C242" s="279" t="s">
        <v>661</v>
      </c>
      <c r="D242">
        <v>0</v>
      </c>
      <c r="E242">
        <v>0</v>
      </c>
      <c r="F242">
        <v>0</v>
      </c>
      <c r="G242">
        <v>0</v>
      </c>
      <c r="J242" s="53" t="s">
        <v>232</v>
      </c>
      <c r="K242" s="53">
        <v>571</v>
      </c>
    </row>
    <row r="243" spans="2:11" x14ac:dyDescent="0.25">
      <c r="B243">
        <f t="shared" si="3"/>
        <v>809</v>
      </c>
      <c r="C243" s="279" t="s">
        <v>200</v>
      </c>
      <c r="D243">
        <v>670</v>
      </c>
      <c r="E243">
        <v>60</v>
      </c>
      <c r="F243">
        <v>31</v>
      </c>
      <c r="G243">
        <v>761</v>
      </c>
      <c r="J243" s="53" t="s">
        <v>233</v>
      </c>
      <c r="K243" s="53">
        <v>267</v>
      </c>
    </row>
    <row r="244" spans="2:11" x14ac:dyDescent="0.25">
      <c r="B244">
        <f t="shared" si="3"/>
        <v>331</v>
      </c>
      <c r="C244" s="279" t="s">
        <v>201</v>
      </c>
      <c r="D244">
        <v>949</v>
      </c>
      <c r="E244">
        <v>0</v>
      </c>
      <c r="F244">
        <v>0</v>
      </c>
      <c r="G244">
        <v>949</v>
      </c>
      <c r="J244" s="53" t="s">
        <v>234</v>
      </c>
      <c r="K244" s="53">
        <v>268</v>
      </c>
    </row>
    <row r="245" spans="2:11" x14ac:dyDescent="0.25">
      <c r="B245">
        <f t="shared" si="3"/>
        <v>24</v>
      </c>
      <c r="C245" s="279" t="s">
        <v>202</v>
      </c>
      <c r="D245">
        <v>397</v>
      </c>
      <c r="E245">
        <v>0</v>
      </c>
      <c r="F245">
        <v>0</v>
      </c>
      <c r="G245">
        <v>397</v>
      </c>
      <c r="J245" s="53" t="s">
        <v>235</v>
      </c>
      <c r="K245" s="53">
        <v>1695</v>
      </c>
    </row>
    <row r="246" spans="2:11" x14ac:dyDescent="0.25">
      <c r="B246">
        <f t="shared" si="3"/>
        <v>168</v>
      </c>
      <c r="C246" s="279" t="s">
        <v>203</v>
      </c>
      <c r="D246">
        <v>1404</v>
      </c>
      <c r="E246">
        <v>0</v>
      </c>
      <c r="F246">
        <v>195</v>
      </c>
      <c r="G246">
        <v>1599</v>
      </c>
      <c r="J246" s="53" t="s">
        <v>236</v>
      </c>
      <c r="K246" s="53">
        <v>1699</v>
      </c>
    </row>
    <row r="247" spans="2:11" x14ac:dyDescent="0.25">
      <c r="B247" t="e">
        <f t="shared" si="3"/>
        <v>#N/A</v>
      </c>
      <c r="C247" s="279" t="s">
        <v>662</v>
      </c>
      <c r="D247">
        <v>0</v>
      </c>
      <c r="E247">
        <v>0</v>
      </c>
      <c r="F247">
        <v>0</v>
      </c>
      <c r="G247">
        <v>0</v>
      </c>
      <c r="J247" s="53" t="s">
        <v>237</v>
      </c>
      <c r="K247" s="53">
        <v>171</v>
      </c>
    </row>
    <row r="248" spans="2:11" x14ac:dyDescent="0.25">
      <c r="B248" t="e">
        <f t="shared" si="3"/>
        <v>#N/A</v>
      </c>
      <c r="C248" s="279" t="s">
        <v>663</v>
      </c>
      <c r="D248">
        <v>0</v>
      </c>
      <c r="E248">
        <v>0</v>
      </c>
      <c r="F248">
        <v>0</v>
      </c>
      <c r="G248">
        <v>0</v>
      </c>
      <c r="J248" s="53" t="s">
        <v>238</v>
      </c>
      <c r="K248" s="53">
        <v>575</v>
      </c>
    </row>
    <row r="249" spans="2:11" x14ac:dyDescent="0.25">
      <c r="B249" t="e">
        <f t="shared" si="3"/>
        <v>#N/A</v>
      </c>
      <c r="C249" s="279" t="s">
        <v>664</v>
      </c>
      <c r="D249">
        <v>0</v>
      </c>
      <c r="E249">
        <v>0</v>
      </c>
      <c r="F249">
        <v>0</v>
      </c>
      <c r="G249">
        <v>0</v>
      </c>
      <c r="J249" s="53" t="s">
        <v>239</v>
      </c>
      <c r="K249" s="53">
        <v>576</v>
      </c>
    </row>
    <row r="250" spans="2:11" x14ac:dyDescent="0.25">
      <c r="B250" t="e">
        <f t="shared" si="3"/>
        <v>#N/A</v>
      </c>
      <c r="C250" s="279" t="s">
        <v>665</v>
      </c>
      <c r="D250">
        <v>0</v>
      </c>
      <c r="E250">
        <v>0</v>
      </c>
      <c r="F250">
        <v>0</v>
      </c>
      <c r="G250">
        <v>0</v>
      </c>
      <c r="J250" s="53" t="s">
        <v>240</v>
      </c>
      <c r="K250" s="53">
        <v>820</v>
      </c>
    </row>
    <row r="251" spans="2:11" x14ac:dyDescent="0.25">
      <c r="B251">
        <f t="shared" si="3"/>
        <v>1671</v>
      </c>
      <c r="C251" s="279" t="s">
        <v>204</v>
      </c>
      <c r="D251">
        <v>352</v>
      </c>
      <c r="E251">
        <v>0</v>
      </c>
      <c r="F251">
        <v>0</v>
      </c>
      <c r="G251">
        <v>352</v>
      </c>
      <c r="J251" s="53" t="s">
        <v>241</v>
      </c>
      <c r="K251" s="53">
        <v>302</v>
      </c>
    </row>
    <row r="252" spans="2:11" x14ac:dyDescent="0.25">
      <c r="B252">
        <f t="shared" si="3"/>
        <v>263</v>
      </c>
      <c r="C252" s="279" t="s">
        <v>205</v>
      </c>
      <c r="D252">
        <v>1659</v>
      </c>
      <c r="E252">
        <v>0</v>
      </c>
      <c r="F252">
        <v>0</v>
      </c>
      <c r="G252">
        <v>1659</v>
      </c>
      <c r="J252" s="53" t="s">
        <v>242</v>
      </c>
      <c r="K252" s="53">
        <v>951</v>
      </c>
    </row>
    <row r="253" spans="2:11" x14ac:dyDescent="0.25">
      <c r="B253" t="e">
        <f t="shared" si="3"/>
        <v>#N/A</v>
      </c>
      <c r="C253" s="279" t="s">
        <v>206</v>
      </c>
      <c r="D253">
        <v>1250</v>
      </c>
      <c r="E253">
        <v>267</v>
      </c>
      <c r="F253">
        <v>0</v>
      </c>
      <c r="G253">
        <v>1517</v>
      </c>
      <c r="J253" s="53" t="s">
        <v>243</v>
      </c>
      <c r="K253" s="53">
        <v>579</v>
      </c>
    </row>
    <row r="254" spans="2:11" x14ac:dyDescent="0.25">
      <c r="B254">
        <f t="shared" si="3"/>
        <v>556</v>
      </c>
      <c r="C254" s="279" t="s">
        <v>207</v>
      </c>
      <c r="D254">
        <v>1793</v>
      </c>
      <c r="E254">
        <v>89</v>
      </c>
      <c r="F254">
        <v>576</v>
      </c>
      <c r="G254">
        <v>2458</v>
      </c>
      <c r="J254" s="53" t="s">
        <v>244</v>
      </c>
      <c r="K254" s="53">
        <v>823</v>
      </c>
    </row>
    <row r="255" spans="2:11" x14ac:dyDescent="0.25">
      <c r="B255">
        <f t="shared" si="3"/>
        <v>935</v>
      </c>
      <c r="C255" s="279" t="s">
        <v>208</v>
      </c>
      <c r="D255">
        <v>3344</v>
      </c>
      <c r="E255">
        <v>1364</v>
      </c>
      <c r="F255">
        <v>2081</v>
      </c>
      <c r="G255">
        <v>6789</v>
      </c>
      <c r="J255" s="53" t="s">
        <v>245</v>
      </c>
      <c r="K255" s="53">
        <v>824</v>
      </c>
    </row>
    <row r="256" spans="2:11" x14ac:dyDescent="0.25">
      <c r="B256" t="e">
        <f t="shared" si="3"/>
        <v>#N/A</v>
      </c>
      <c r="C256" s="279" t="s">
        <v>666</v>
      </c>
      <c r="D256">
        <v>0</v>
      </c>
      <c r="E256">
        <v>0</v>
      </c>
      <c r="F256">
        <v>0</v>
      </c>
      <c r="G256">
        <v>0</v>
      </c>
      <c r="J256" s="53" t="s">
        <v>560</v>
      </c>
      <c r="K256" s="53">
        <v>1895</v>
      </c>
    </row>
    <row r="257" spans="2:11" x14ac:dyDescent="0.25">
      <c r="B257">
        <f t="shared" si="3"/>
        <v>1663</v>
      </c>
      <c r="C257" s="279" t="s">
        <v>71</v>
      </c>
      <c r="D257">
        <v>543</v>
      </c>
      <c r="E257">
        <v>0</v>
      </c>
      <c r="F257">
        <v>15</v>
      </c>
      <c r="G257">
        <v>558</v>
      </c>
      <c r="J257" s="53" t="s">
        <v>246</v>
      </c>
      <c r="K257" s="53">
        <v>269</v>
      </c>
    </row>
    <row r="258" spans="2:11" x14ac:dyDescent="0.25">
      <c r="B258">
        <f t="shared" si="3"/>
        <v>25</v>
      </c>
      <c r="C258" s="279" t="s">
        <v>209</v>
      </c>
      <c r="D258">
        <v>405</v>
      </c>
      <c r="E258">
        <v>0</v>
      </c>
      <c r="F258">
        <v>0</v>
      </c>
      <c r="G258">
        <v>405</v>
      </c>
      <c r="J258" s="53" t="s">
        <v>247</v>
      </c>
      <c r="K258" s="53">
        <v>173</v>
      </c>
    </row>
    <row r="259" spans="2:11" x14ac:dyDescent="0.25">
      <c r="B259">
        <f t="shared" ref="B259:B322" si="4">VLOOKUP(C259,gemeentenaam,2,FALSE)</f>
        <v>420</v>
      </c>
      <c r="C259" s="279" t="s">
        <v>210</v>
      </c>
      <c r="D259">
        <v>3189</v>
      </c>
      <c r="E259">
        <v>0</v>
      </c>
      <c r="F259">
        <v>11</v>
      </c>
      <c r="G259">
        <v>3200</v>
      </c>
      <c r="J259" s="53" t="s">
        <v>248</v>
      </c>
      <c r="K259" s="53">
        <v>1773</v>
      </c>
    </row>
    <row r="260" spans="2:11" x14ac:dyDescent="0.25">
      <c r="B260" t="e">
        <f t="shared" si="4"/>
        <v>#N/A</v>
      </c>
      <c r="C260" s="279" t="s">
        <v>818</v>
      </c>
      <c r="D260">
        <v>0</v>
      </c>
      <c r="E260">
        <v>0</v>
      </c>
      <c r="F260">
        <v>0</v>
      </c>
      <c r="G260">
        <v>0</v>
      </c>
      <c r="J260" s="53" t="s">
        <v>249</v>
      </c>
      <c r="K260" s="53">
        <v>175</v>
      </c>
    </row>
    <row r="261" spans="2:11" x14ac:dyDescent="0.25">
      <c r="B261" t="e">
        <f t="shared" si="4"/>
        <v>#N/A</v>
      </c>
      <c r="C261" s="279" t="s">
        <v>211</v>
      </c>
      <c r="D261">
        <v>640</v>
      </c>
      <c r="E261">
        <v>0</v>
      </c>
      <c r="F261">
        <v>194</v>
      </c>
      <c r="G261">
        <v>834</v>
      </c>
      <c r="J261" s="53" t="s">
        <v>250</v>
      </c>
      <c r="K261" s="53">
        <v>881</v>
      </c>
    </row>
    <row r="262" spans="2:11" x14ac:dyDescent="0.25">
      <c r="B262" t="e">
        <f t="shared" si="4"/>
        <v>#N/A</v>
      </c>
      <c r="C262" s="279" t="s">
        <v>667</v>
      </c>
      <c r="D262">
        <v>0</v>
      </c>
      <c r="E262">
        <v>0</v>
      </c>
      <c r="F262">
        <v>0</v>
      </c>
      <c r="G262">
        <v>0</v>
      </c>
      <c r="J262" s="53" t="s">
        <v>251</v>
      </c>
      <c r="K262" s="53">
        <v>1586</v>
      </c>
    </row>
    <row r="263" spans="2:11" x14ac:dyDescent="0.25">
      <c r="B263" t="e">
        <f t="shared" si="4"/>
        <v>#N/A</v>
      </c>
      <c r="C263" s="279" t="s">
        <v>668</v>
      </c>
      <c r="D263">
        <v>0</v>
      </c>
      <c r="E263">
        <v>0</v>
      </c>
      <c r="F263">
        <v>0</v>
      </c>
      <c r="G263">
        <v>0</v>
      </c>
      <c r="J263" s="53" t="s">
        <v>252</v>
      </c>
      <c r="K263" s="53">
        <v>826</v>
      </c>
    </row>
    <row r="264" spans="2:11" x14ac:dyDescent="0.25">
      <c r="B264" t="e">
        <f t="shared" si="4"/>
        <v>#N/A</v>
      </c>
      <c r="C264" s="279" t="s">
        <v>613</v>
      </c>
      <c r="D264">
        <v>618</v>
      </c>
      <c r="E264">
        <v>0</v>
      </c>
      <c r="F264">
        <v>0</v>
      </c>
      <c r="G264">
        <v>618</v>
      </c>
      <c r="J264" s="53" t="s">
        <v>253</v>
      </c>
      <c r="K264" s="53">
        <v>580</v>
      </c>
    </row>
    <row r="265" spans="2:11" x14ac:dyDescent="0.25">
      <c r="B265" t="e">
        <f t="shared" si="4"/>
        <v>#N/A</v>
      </c>
      <c r="C265" s="279" t="s">
        <v>212</v>
      </c>
      <c r="D265">
        <v>495</v>
      </c>
      <c r="E265">
        <v>0</v>
      </c>
      <c r="F265">
        <v>0</v>
      </c>
      <c r="G265">
        <v>495</v>
      </c>
      <c r="J265" s="53" t="s">
        <v>254</v>
      </c>
      <c r="K265" s="53">
        <v>85</v>
      </c>
    </row>
    <row r="266" spans="2:11" x14ac:dyDescent="0.25">
      <c r="B266" t="e">
        <f t="shared" si="4"/>
        <v>#N/A</v>
      </c>
      <c r="C266" s="279" t="s">
        <v>213</v>
      </c>
      <c r="D266">
        <v>2134</v>
      </c>
      <c r="E266">
        <v>327</v>
      </c>
      <c r="F266">
        <v>285</v>
      </c>
      <c r="G266">
        <v>2746</v>
      </c>
      <c r="J266" s="53" t="s">
        <v>255</v>
      </c>
      <c r="K266" s="53">
        <v>431</v>
      </c>
    </row>
    <row r="267" spans="2:11" x14ac:dyDescent="0.25">
      <c r="B267" t="e">
        <f t="shared" si="4"/>
        <v>#N/A</v>
      </c>
      <c r="C267" s="279" t="s">
        <v>819</v>
      </c>
      <c r="D267">
        <v>2311</v>
      </c>
      <c r="E267">
        <v>748</v>
      </c>
      <c r="F267">
        <v>2361</v>
      </c>
      <c r="G267">
        <v>5420</v>
      </c>
      <c r="J267" s="53" t="s">
        <v>256</v>
      </c>
      <c r="K267" s="53">
        <v>432</v>
      </c>
    </row>
    <row r="268" spans="2:11" x14ac:dyDescent="0.25">
      <c r="B268" t="e">
        <f t="shared" si="4"/>
        <v>#N/A</v>
      </c>
      <c r="C268" s="279" t="s">
        <v>215</v>
      </c>
      <c r="D268">
        <v>0</v>
      </c>
      <c r="E268">
        <v>0</v>
      </c>
      <c r="F268">
        <v>0</v>
      </c>
      <c r="G268">
        <v>0</v>
      </c>
      <c r="J268" s="53" t="s">
        <v>257</v>
      </c>
      <c r="K268" s="53">
        <v>86</v>
      </c>
    </row>
    <row r="269" spans="2:11" x14ac:dyDescent="0.25">
      <c r="B269" t="e">
        <f t="shared" si="4"/>
        <v>#N/A</v>
      </c>
      <c r="C269" s="279" t="s">
        <v>820</v>
      </c>
      <c r="D269">
        <v>1549</v>
      </c>
      <c r="E269">
        <v>0</v>
      </c>
      <c r="F269">
        <v>0</v>
      </c>
      <c r="G269">
        <v>1549</v>
      </c>
      <c r="J269" s="53" t="s">
        <v>258</v>
      </c>
      <c r="K269" s="53">
        <v>828</v>
      </c>
    </row>
    <row r="270" spans="2:11" x14ac:dyDescent="0.25">
      <c r="B270" t="e">
        <f t="shared" si="4"/>
        <v>#N/A</v>
      </c>
      <c r="C270" s="279" t="s">
        <v>821</v>
      </c>
      <c r="D270">
        <v>1701</v>
      </c>
      <c r="E270">
        <v>185</v>
      </c>
      <c r="F270">
        <v>568</v>
      </c>
      <c r="G270">
        <v>2454</v>
      </c>
      <c r="J270" s="53" t="s">
        <v>259</v>
      </c>
      <c r="K270" s="53">
        <v>584</v>
      </c>
    </row>
    <row r="271" spans="2:11" x14ac:dyDescent="0.25">
      <c r="B271" t="e">
        <f t="shared" si="4"/>
        <v>#N/A</v>
      </c>
      <c r="C271" s="279" t="s">
        <v>218</v>
      </c>
      <c r="D271">
        <v>445</v>
      </c>
      <c r="E271">
        <v>0</v>
      </c>
      <c r="F271">
        <v>24</v>
      </c>
      <c r="G271">
        <v>469</v>
      </c>
      <c r="J271" s="53" t="s">
        <v>260</v>
      </c>
      <c r="K271" s="53">
        <v>1509</v>
      </c>
    </row>
    <row r="272" spans="2:11" x14ac:dyDescent="0.25">
      <c r="B272" t="e">
        <f t="shared" si="4"/>
        <v>#N/A</v>
      </c>
      <c r="C272" s="279" t="s">
        <v>219</v>
      </c>
      <c r="D272">
        <v>339</v>
      </c>
      <c r="E272">
        <v>0</v>
      </c>
      <c r="F272">
        <v>0</v>
      </c>
      <c r="G272">
        <v>339</v>
      </c>
      <c r="J272" s="53" t="s">
        <v>261</v>
      </c>
      <c r="K272" s="53">
        <v>437</v>
      </c>
    </row>
    <row r="273" spans="2:11" x14ac:dyDescent="0.25">
      <c r="B273">
        <f t="shared" si="4"/>
        <v>1709</v>
      </c>
      <c r="C273" s="279" t="s">
        <v>220</v>
      </c>
      <c r="D273">
        <v>2500</v>
      </c>
      <c r="E273">
        <v>193</v>
      </c>
      <c r="F273">
        <v>431</v>
      </c>
      <c r="G273">
        <v>3124</v>
      </c>
      <c r="J273" s="53" t="s">
        <v>262</v>
      </c>
      <c r="K273" s="53">
        <v>644</v>
      </c>
    </row>
    <row r="274" spans="2:11" x14ac:dyDescent="0.25">
      <c r="B274" t="e">
        <f t="shared" si="4"/>
        <v>#N/A</v>
      </c>
      <c r="C274" s="279" t="s">
        <v>775</v>
      </c>
      <c r="D274">
        <v>0</v>
      </c>
      <c r="E274">
        <v>0</v>
      </c>
      <c r="F274">
        <v>0</v>
      </c>
      <c r="G274">
        <v>0</v>
      </c>
      <c r="J274" s="53" t="s">
        <v>263</v>
      </c>
      <c r="K274" s="53">
        <v>589</v>
      </c>
    </row>
    <row r="275" spans="2:11" x14ac:dyDescent="0.25">
      <c r="B275" t="e">
        <f t="shared" si="4"/>
        <v>#N/A</v>
      </c>
      <c r="C275" s="279" t="s">
        <v>221</v>
      </c>
      <c r="D275">
        <v>978</v>
      </c>
      <c r="E275">
        <v>540</v>
      </c>
      <c r="F275">
        <v>969</v>
      </c>
      <c r="G275">
        <v>2487</v>
      </c>
      <c r="J275" s="53" t="s">
        <v>264</v>
      </c>
      <c r="K275" s="53">
        <v>1734</v>
      </c>
    </row>
    <row r="276" spans="2:11" x14ac:dyDescent="0.25">
      <c r="B276" t="e">
        <f t="shared" si="4"/>
        <v>#N/A</v>
      </c>
      <c r="C276" s="279" t="s">
        <v>822</v>
      </c>
      <c r="D276">
        <v>1057</v>
      </c>
      <c r="E276">
        <v>0</v>
      </c>
      <c r="F276">
        <v>0</v>
      </c>
      <c r="G276">
        <v>1057</v>
      </c>
      <c r="J276" s="53" t="s">
        <v>265</v>
      </c>
      <c r="K276" s="53">
        <v>590</v>
      </c>
    </row>
    <row r="277" spans="2:11" x14ac:dyDescent="0.25">
      <c r="B277">
        <f t="shared" si="4"/>
        <v>944</v>
      </c>
      <c r="C277" s="279" t="s">
        <v>223</v>
      </c>
      <c r="D277">
        <v>218</v>
      </c>
      <c r="E277">
        <v>0</v>
      </c>
      <c r="F277">
        <v>10</v>
      </c>
      <c r="G277">
        <v>228</v>
      </c>
      <c r="J277" s="53" t="s">
        <v>562</v>
      </c>
      <c r="K277" s="53">
        <v>1894</v>
      </c>
    </row>
    <row r="278" spans="2:11" x14ac:dyDescent="0.25">
      <c r="B278" t="e">
        <f t="shared" si="4"/>
        <v>#N/A</v>
      </c>
      <c r="C278" s="279" t="s">
        <v>669</v>
      </c>
      <c r="D278">
        <v>0</v>
      </c>
      <c r="E278">
        <v>0</v>
      </c>
      <c r="F278">
        <v>0</v>
      </c>
      <c r="G278">
        <v>0</v>
      </c>
      <c r="J278" s="53" t="s">
        <v>266</v>
      </c>
      <c r="K278" s="53">
        <v>765</v>
      </c>
    </row>
    <row r="279" spans="2:11" x14ac:dyDescent="0.25">
      <c r="B279">
        <f t="shared" si="4"/>
        <v>424</v>
      </c>
      <c r="C279" s="279" t="s">
        <v>224</v>
      </c>
      <c r="D279">
        <v>361</v>
      </c>
      <c r="E279">
        <v>0</v>
      </c>
      <c r="F279">
        <v>0</v>
      </c>
      <c r="G279">
        <v>361</v>
      </c>
      <c r="J279" s="53" t="s">
        <v>267</v>
      </c>
      <c r="K279" s="53">
        <v>1926</v>
      </c>
    </row>
    <row r="280" spans="2:11" x14ac:dyDescent="0.25">
      <c r="B280">
        <f t="shared" si="4"/>
        <v>425</v>
      </c>
      <c r="C280" s="279" t="s">
        <v>225</v>
      </c>
      <c r="D280">
        <v>894</v>
      </c>
      <c r="E280">
        <v>0</v>
      </c>
      <c r="F280">
        <v>145</v>
      </c>
      <c r="G280">
        <v>1039</v>
      </c>
      <c r="J280" s="53" t="s">
        <v>268</v>
      </c>
      <c r="K280" s="53">
        <v>439</v>
      </c>
    </row>
    <row r="281" spans="2:11" x14ac:dyDescent="0.25">
      <c r="B281" t="e">
        <f t="shared" si="4"/>
        <v>#N/A</v>
      </c>
      <c r="C281" s="279" t="s">
        <v>823</v>
      </c>
      <c r="D281">
        <v>1592</v>
      </c>
      <c r="E281">
        <v>0</v>
      </c>
      <c r="F281">
        <v>752</v>
      </c>
      <c r="G281">
        <v>2344</v>
      </c>
      <c r="J281" s="53" t="s">
        <v>269</v>
      </c>
      <c r="K281" s="53">
        <v>273</v>
      </c>
    </row>
    <row r="282" spans="2:11" x14ac:dyDescent="0.25">
      <c r="B282">
        <f t="shared" si="4"/>
        <v>643</v>
      </c>
      <c r="C282" s="279" t="s">
        <v>227</v>
      </c>
      <c r="D282">
        <v>589</v>
      </c>
      <c r="E282">
        <v>0</v>
      </c>
      <c r="F282">
        <v>657</v>
      </c>
      <c r="G282">
        <v>1246</v>
      </c>
      <c r="J282" s="53" t="s">
        <v>270</v>
      </c>
      <c r="K282" s="53">
        <v>177</v>
      </c>
    </row>
    <row r="283" spans="2:11" x14ac:dyDescent="0.25">
      <c r="B283">
        <f t="shared" si="4"/>
        <v>946</v>
      </c>
      <c r="C283" s="279" t="s">
        <v>228</v>
      </c>
      <c r="D283">
        <v>605</v>
      </c>
      <c r="E283">
        <v>0</v>
      </c>
      <c r="F283">
        <v>0</v>
      </c>
      <c r="G283">
        <v>605</v>
      </c>
      <c r="J283" s="53" t="s">
        <v>271</v>
      </c>
      <c r="K283" s="53">
        <v>703</v>
      </c>
    </row>
    <row r="284" spans="2:11" x14ac:dyDescent="0.25">
      <c r="B284">
        <f t="shared" si="4"/>
        <v>304</v>
      </c>
      <c r="C284" s="279" t="s">
        <v>229</v>
      </c>
      <c r="D284">
        <v>943</v>
      </c>
      <c r="E284">
        <v>0</v>
      </c>
      <c r="F284">
        <v>0</v>
      </c>
      <c r="G284">
        <v>943</v>
      </c>
      <c r="J284" s="53" t="s">
        <v>272</v>
      </c>
      <c r="K284" s="53">
        <v>274</v>
      </c>
    </row>
    <row r="285" spans="2:11" x14ac:dyDescent="0.25">
      <c r="B285" t="e">
        <f t="shared" si="4"/>
        <v>#N/A</v>
      </c>
      <c r="C285" s="279" t="s">
        <v>629</v>
      </c>
      <c r="D285">
        <v>0</v>
      </c>
      <c r="E285">
        <v>0</v>
      </c>
      <c r="F285">
        <v>0</v>
      </c>
      <c r="G285">
        <v>0</v>
      </c>
      <c r="J285" s="53" t="s">
        <v>273</v>
      </c>
      <c r="K285" s="53">
        <v>339</v>
      </c>
    </row>
    <row r="286" spans="2:11" x14ac:dyDescent="0.25">
      <c r="B286">
        <f t="shared" si="4"/>
        <v>356</v>
      </c>
      <c r="C286" s="279" t="s">
        <v>230</v>
      </c>
      <c r="D286">
        <v>2624</v>
      </c>
      <c r="E286">
        <v>0</v>
      </c>
      <c r="F286">
        <v>1737</v>
      </c>
      <c r="G286">
        <v>4361</v>
      </c>
      <c r="J286" s="53" t="s">
        <v>274</v>
      </c>
      <c r="K286" s="53">
        <v>1667</v>
      </c>
    </row>
    <row r="287" spans="2:11" x14ac:dyDescent="0.25">
      <c r="B287" t="e">
        <f t="shared" si="4"/>
        <v>#N/A</v>
      </c>
      <c r="C287" s="279" t="s">
        <v>670</v>
      </c>
      <c r="D287">
        <v>0</v>
      </c>
      <c r="E287">
        <v>0</v>
      </c>
      <c r="F287">
        <v>0</v>
      </c>
      <c r="G287">
        <v>0</v>
      </c>
      <c r="J287" s="53" t="s">
        <v>275</v>
      </c>
      <c r="K287" s="53">
        <v>275</v>
      </c>
    </row>
    <row r="288" spans="2:11" x14ac:dyDescent="0.25">
      <c r="B288">
        <f t="shared" si="4"/>
        <v>569</v>
      </c>
      <c r="C288" s="279" t="s">
        <v>231</v>
      </c>
      <c r="D288">
        <v>1328</v>
      </c>
      <c r="E288">
        <v>0</v>
      </c>
      <c r="F288">
        <v>305</v>
      </c>
      <c r="G288">
        <v>1633</v>
      </c>
      <c r="J288" s="53" t="s">
        <v>276</v>
      </c>
      <c r="K288" s="53">
        <v>340</v>
      </c>
    </row>
    <row r="289" spans="2:11" x14ac:dyDescent="0.25">
      <c r="B289" t="e">
        <f t="shared" si="4"/>
        <v>#N/A</v>
      </c>
      <c r="C289" s="279" t="s">
        <v>824</v>
      </c>
      <c r="D289">
        <v>0</v>
      </c>
      <c r="E289">
        <v>0</v>
      </c>
      <c r="F289">
        <v>0</v>
      </c>
      <c r="G289">
        <v>0</v>
      </c>
      <c r="J289" s="53" t="s">
        <v>277</v>
      </c>
      <c r="K289" s="53">
        <v>597</v>
      </c>
    </row>
    <row r="290" spans="2:11" x14ac:dyDescent="0.25">
      <c r="B290" t="e">
        <f t="shared" si="4"/>
        <v>#N/A</v>
      </c>
      <c r="C290" s="279" t="s">
        <v>671</v>
      </c>
      <c r="D290">
        <v>0</v>
      </c>
      <c r="E290">
        <v>0</v>
      </c>
      <c r="F290">
        <v>0</v>
      </c>
      <c r="G290">
        <v>0</v>
      </c>
      <c r="J290" s="53" t="s">
        <v>278</v>
      </c>
      <c r="K290" s="53">
        <v>196</v>
      </c>
    </row>
    <row r="291" spans="2:11" x14ac:dyDescent="0.25">
      <c r="B291">
        <f t="shared" si="4"/>
        <v>267</v>
      </c>
      <c r="C291" s="279" t="s">
        <v>233</v>
      </c>
      <c r="D291">
        <v>1946</v>
      </c>
      <c r="E291">
        <v>250</v>
      </c>
      <c r="F291">
        <v>778</v>
      </c>
      <c r="G291">
        <v>2974</v>
      </c>
      <c r="J291" s="53" t="s">
        <v>279</v>
      </c>
      <c r="K291" s="53">
        <v>1672</v>
      </c>
    </row>
    <row r="292" spans="2:11" x14ac:dyDescent="0.25">
      <c r="B292">
        <f t="shared" si="4"/>
        <v>268</v>
      </c>
      <c r="C292" s="279" t="s">
        <v>234</v>
      </c>
      <c r="D292">
        <v>19485</v>
      </c>
      <c r="E292">
        <v>0</v>
      </c>
      <c r="F292">
        <v>0</v>
      </c>
      <c r="G292">
        <v>19485</v>
      </c>
      <c r="J292" s="53" t="s">
        <v>280</v>
      </c>
      <c r="K292" s="53">
        <v>1742</v>
      </c>
    </row>
    <row r="293" spans="2:11" x14ac:dyDescent="0.25">
      <c r="B293" t="e">
        <f t="shared" si="4"/>
        <v>#N/A</v>
      </c>
      <c r="C293" s="279" t="s">
        <v>825</v>
      </c>
      <c r="D293">
        <v>238</v>
      </c>
      <c r="E293">
        <v>0</v>
      </c>
      <c r="F293">
        <v>0</v>
      </c>
      <c r="G293">
        <v>238</v>
      </c>
      <c r="J293" s="53" t="s">
        <v>281</v>
      </c>
      <c r="K293" s="53">
        <v>603</v>
      </c>
    </row>
    <row r="294" spans="2:11" x14ac:dyDescent="0.25">
      <c r="B294">
        <f t="shared" si="4"/>
        <v>1699</v>
      </c>
      <c r="C294" s="279" t="s">
        <v>236</v>
      </c>
      <c r="D294">
        <v>1615</v>
      </c>
      <c r="E294">
        <v>189</v>
      </c>
      <c r="F294">
        <v>561</v>
      </c>
      <c r="G294">
        <v>2365</v>
      </c>
      <c r="J294" s="53" t="s">
        <v>282</v>
      </c>
      <c r="K294" s="53">
        <v>1669</v>
      </c>
    </row>
    <row r="295" spans="2:11" x14ac:dyDescent="0.25">
      <c r="B295" t="e">
        <f t="shared" si="4"/>
        <v>#N/A</v>
      </c>
      <c r="C295" s="279" t="s">
        <v>826</v>
      </c>
      <c r="D295">
        <v>0</v>
      </c>
      <c r="E295">
        <v>0</v>
      </c>
      <c r="F295">
        <v>0</v>
      </c>
      <c r="G295">
        <v>0</v>
      </c>
      <c r="J295" s="53" t="s">
        <v>283</v>
      </c>
      <c r="K295" s="53">
        <v>957</v>
      </c>
    </row>
    <row r="296" spans="2:11" x14ac:dyDescent="0.25">
      <c r="B296">
        <f t="shared" si="4"/>
        <v>171</v>
      </c>
      <c r="C296" s="279" t="s">
        <v>237</v>
      </c>
      <c r="D296">
        <v>1839</v>
      </c>
      <c r="E296">
        <v>549</v>
      </c>
      <c r="F296">
        <v>953</v>
      </c>
      <c r="G296">
        <v>3341</v>
      </c>
      <c r="J296" s="53" t="s">
        <v>284</v>
      </c>
      <c r="K296" s="53">
        <v>1674</v>
      </c>
    </row>
    <row r="297" spans="2:11" x14ac:dyDescent="0.25">
      <c r="B297">
        <f t="shared" si="4"/>
        <v>575</v>
      </c>
      <c r="C297" s="279" t="s">
        <v>238</v>
      </c>
      <c r="D297">
        <v>1663</v>
      </c>
      <c r="E297">
        <v>0</v>
      </c>
      <c r="F297">
        <v>710</v>
      </c>
      <c r="G297">
        <v>2373</v>
      </c>
      <c r="J297" s="53" t="s">
        <v>285</v>
      </c>
      <c r="K297" s="53">
        <v>599</v>
      </c>
    </row>
    <row r="298" spans="2:11" x14ac:dyDescent="0.25">
      <c r="B298">
        <f t="shared" si="4"/>
        <v>576</v>
      </c>
      <c r="C298" s="279" t="s">
        <v>239</v>
      </c>
      <c r="D298">
        <v>1171</v>
      </c>
      <c r="E298">
        <v>10</v>
      </c>
      <c r="F298">
        <v>696</v>
      </c>
      <c r="G298">
        <v>1877</v>
      </c>
      <c r="J298" s="53" t="s">
        <v>286</v>
      </c>
      <c r="K298" s="53">
        <v>277</v>
      </c>
    </row>
    <row r="299" spans="2:11" x14ac:dyDescent="0.25">
      <c r="B299" t="e">
        <f t="shared" si="4"/>
        <v>#N/A</v>
      </c>
      <c r="C299" s="279" t="s">
        <v>693</v>
      </c>
      <c r="D299">
        <v>1311</v>
      </c>
      <c r="E299">
        <v>0</v>
      </c>
      <c r="F299">
        <v>328</v>
      </c>
      <c r="G299">
        <v>1639</v>
      </c>
      <c r="J299" s="53" t="s">
        <v>287</v>
      </c>
      <c r="K299" s="53">
        <v>840</v>
      </c>
    </row>
    <row r="300" spans="2:11" x14ac:dyDescent="0.25">
      <c r="B300">
        <f t="shared" si="4"/>
        <v>302</v>
      </c>
      <c r="C300" s="279" t="s">
        <v>241</v>
      </c>
      <c r="D300">
        <v>1000</v>
      </c>
      <c r="E300">
        <v>1016</v>
      </c>
      <c r="F300">
        <v>33</v>
      </c>
      <c r="G300">
        <v>2049</v>
      </c>
      <c r="J300" s="53" t="s">
        <v>288</v>
      </c>
      <c r="K300" s="53">
        <v>441</v>
      </c>
    </row>
    <row r="301" spans="2:11" x14ac:dyDescent="0.25">
      <c r="B301">
        <f t="shared" si="4"/>
        <v>951</v>
      </c>
      <c r="C301" s="279" t="s">
        <v>242</v>
      </c>
      <c r="D301">
        <v>371</v>
      </c>
      <c r="E301">
        <v>0</v>
      </c>
      <c r="F301">
        <v>0</v>
      </c>
      <c r="G301">
        <v>371</v>
      </c>
      <c r="J301" s="53" t="s">
        <v>289</v>
      </c>
      <c r="K301" s="53">
        <v>458</v>
      </c>
    </row>
    <row r="302" spans="2:11" x14ac:dyDescent="0.25">
      <c r="B302" t="e">
        <f t="shared" si="4"/>
        <v>#N/A</v>
      </c>
      <c r="C302" s="279" t="s">
        <v>672</v>
      </c>
      <c r="D302">
        <v>0</v>
      </c>
      <c r="E302">
        <v>0</v>
      </c>
      <c r="F302">
        <v>0</v>
      </c>
      <c r="G302">
        <v>0</v>
      </c>
      <c r="J302" s="53" t="s">
        <v>290</v>
      </c>
      <c r="K302" s="53">
        <v>279</v>
      </c>
    </row>
    <row r="303" spans="2:11" x14ac:dyDescent="0.25">
      <c r="B303">
        <f t="shared" si="4"/>
        <v>579</v>
      </c>
      <c r="C303" s="279" t="s">
        <v>243</v>
      </c>
      <c r="D303">
        <v>1632</v>
      </c>
      <c r="E303">
        <v>675</v>
      </c>
      <c r="F303">
        <v>602</v>
      </c>
      <c r="G303">
        <v>2909</v>
      </c>
      <c r="J303" s="53" t="s">
        <v>291</v>
      </c>
      <c r="K303" s="53">
        <v>606</v>
      </c>
    </row>
    <row r="304" spans="2:11" x14ac:dyDescent="0.25">
      <c r="B304">
        <f t="shared" si="4"/>
        <v>823</v>
      </c>
      <c r="C304" s="279" t="s">
        <v>244</v>
      </c>
      <c r="D304">
        <v>1085</v>
      </c>
      <c r="E304">
        <v>0</v>
      </c>
      <c r="F304">
        <v>609</v>
      </c>
      <c r="G304">
        <v>1694</v>
      </c>
      <c r="J304" s="53" t="s">
        <v>292</v>
      </c>
      <c r="K304" s="53">
        <v>88</v>
      </c>
    </row>
    <row r="305" spans="2:11" x14ac:dyDescent="0.25">
      <c r="B305">
        <f t="shared" si="4"/>
        <v>824</v>
      </c>
      <c r="C305" s="279" t="s">
        <v>245</v>
      </c>
      <c r="D305">
        <v>1984</v>
      </c>
      <c r="E305">
        <v>134</v>
      </c>
      <c r="F305">
        <v>238</v>
      </c>
      <c r="G305">
        <v>2356</v>
      </c>
      <c r="J305" s="53" t="s">
        <v>293</v>
      </c>
      <c r="K305" s="53">
        <v>844</v>
      </c>
    </row>
    <row r="306" spans="2:11" x14ac:dyDescent="0.25">
      <c r="B306">
        <f t="shared" si="4"/>
        <v>1895</v>
      </c>
      <c r="C306" s="279" t="s">
        <v>560</v>
      </c>
      <c r="D306">
        <v>2154</v>
      </c>
      <c r="E306">
        <v>479</v>
      </c>
      <c r="F306">
        <v>1311</v>
      </c>
      <c r="G306">
        <v>3944</v>
      </c>
      <c r="J306" s="53" t="s">
        <v>294</v>
      </c>
      <c r="K306" s="53">
        <v>962</v>
      </c>
    </row>
    <row r="307" spans="2:11" x14ac:dyDescent="0.25">
      <c r="B307">
        <f t="shared" si="4"/>
        <v>269</v>
      </c>
      <c r="C307" s="279" t="s">
        <v>246</v>
      </c>
      <c r="D307">
        <v>1103</v>
      </c>
      <c r="E307">
        <v>0</v>
      </c>
      <c r="F307">
        <v>183</v>
      </c>
      <c r="G307">
        <v>1286</v>
      </c>
      <c r="J307" s="53" t="s">
        <v>295</v>
      </c>
      <c r="K307" s="53">
        <v>608</v>
      </c>
    </row>
    <row r="308" spans="2:11" x14ac:dyDescent="0.25">
      <c r="B308">
        <f t="shared" si="4"/>
        <v>173</v>
      </c>
      <c r="C308" s="279" t="s">
        <v>247</v>
      </c>
      <c r="D308">
        <v>1891</v>
      </c>
      <c r="E308">
        <v>91</v>
      </c>
      <c r="F308">
        <v>1882</v>
      </c>
      <c r="G308">
        <v>3864</v>
      </c>
      <c r="J308" s="53" t="s">
        <v>296</v>
      </c>
      <c r="K308" s="53">
        <v>1676</v>
      </c>
    </row>
    <row r="309" spans="2:11" x14ac:dyDescent="0.25">
      <c r="B309" t="e">
        <f t="shared" si="4"/>
        <v>#N/A</v>
      </c>
      <c r="C309" s="279" t="s">
        <v>827</v>
      </c>
      <c r="D309">
        <v>709</v>
      </c>
      <c r="E309">
        <v>0</v>
      </c>
      <c r="F309">
        <v>275</v>
      </c>
      <c r="G309">
        <v>984</v>
      </c>
      <c r="J309" s="53" t="s">
        <v>297</v>
      </c>
      <c r="K309" s="53">
        <v>518</v>
      </c>
    </row>
    <row r="310" spans="2:11" x14ac:dyDescent="0.25">
      <c r="B310">
        <f t="shared" si="4"/>
        <v>175</v>
      </c>
      <c r="C310" s="279" t="s">
        <v>249</v>
      </c>
      <c r="D310">
        <v>601</v>
      </c>
      <c r="E310">
        <v>196</v>
      </c>
      <c r="F310">
        <v>228</v>
      </c>
      <c r="G310">
        <v>1025</v>
      </c>
      <c r="J310" s="53" t="s">
        <v>298</v>
      </c>
      <c r="K310" s="53">
        <v>796</v>
      </c>
    </row>
    <row r="311" spans="2:11" x14ac:dyDescent="0.25">
      <c r="B311">
        <f t="shared" si="4"/>
        <v>881</v>
      </c>
      <c r="C311" s="279" t="s">
        <v>250</v>
      </c>
      <c r="D311">
        <v>615</v>
      </c>
      <c r="E311">
        <v>0</v>
      </c>
      <c r="F311">
        <v>0</v>
      </c>
      <c r="G311">
        <v>615</v>
      </c>
      <c r="J311" s="53" t="s">
        <v>299</v>
      </c>
      <c r="K311" s="53">
        <v>965</v>
      </c>
    </row>
    <row r="312" spans="2:11" x14ac:dyDescent="0.25">
      <c r="B312">
        <f t="shared" si="4"/>
        <v>1586</v>
      </c>
      <c r="C312" s="279" t="s">
        <v>251</v>
      </c>
      <c r="D312">
        <v>1792</v>
      </c>
      <c r="E312">
        <v>403</v>
      </c>
      <c r="F312">
        <v>1059</v>
      </c>
      <c r="G312">
        <v>3254</v>
      </c>
      <c r="J312" s="53" t="s">
        <v>300</v>
      </c>
      <c r="K312" s="53">
        <v>1702</v>
      </c>
    </row>
    <row r="313" spans="2:11" x14ac:dyDescent="0.25">
      <c r="B313">
        <f t="shared" si="4"/>
        <v>826</v>
      </c>
      <c r="C313" s="279" t="s">
        <v>252</v>
      </c>
      <c r="D313">
        <v>1718</v>
      </c>
      <c r="E313">
        <v>1249</v>
      </c>
      <c r="F313">
        <v>864</v>
      </c>
      <c r="G313">
        <v>3831</v>
      </c>
      <c r="J313" s="53" t="s">
        <v>301</v>
      </c>
      <c r="K313" s="53">
        <v>845</v>
      </c>
    </row>
    <row r="314" spans="2:11" x14ac:dyDescent="0.25">
      <c r="B314">
        <f t="shared" si="4"/>
        <v>580</v>
      </c>
      <c r="C314" s="279" t="s">
        <v>253</v>
      </c>
      <c r="D314">
        <v>0</v>
      </c>
      <c r="E314">
        <v>0</v>
      </c>
      <c r="F314">
        <v>0</v>
      </c>
      <c r="G314">
        <v>0</v>
      </c>
      <c r="J314" s="53" t="s">
        <v>302</v>
      </c>
      <c r="K314" s="53">
        <v>846</v>
      </c>
    </row>
    <row r="315" spans="2:11" x14ac:dyDescent="0.25">
      <c r="B315">
        <f t="shared" si="4"/>
        <v>85</v>
      </c>
      <c r="C315" s="279" t="s">
        <v>254</v>
      </c>
      <c r="D315">
        <v>1564</v>
      </c>
      <c r="E315">
        <v>26</v>
      </c>
      <c r="F315">
        <v>995</v>
      </c>
      <c r="G315">
        <v>2585</v>
      </c>
      <c r="J315" s="53" t="s">
        <v>303</v>
      </c>
      <c r="K315" s="53">
        <v>1883</v>
      </c>
    </row>
    <row r="316" spans="2:11" x14ac:dyDescent="0.25">
      <c r="B316">
        <f t="shared" si="4"/>
        <v>431</v>
      </c>
      <c r="C316" s="279" t="s">
        <v>255</v>
      </c>
      <c r="D316">
        <v>418</v>
      </c>
      <c r="E316">
        <v>0</v>
      </c>
      <c r="F316">
        <v>0</v>
      </c>
      <c r="G316">
        <v>418</v>
      </c>
      <c r="J316" s="53" t="s">
        <v>403</v>
      </c>
      <c r="K316" s="53">
        <v>51</v>
      </c>
    </row>
    <row r="317" spans="2:11" x14ac:dyDescent="0.25">
      <c r="B317">
        <f t="shared" si="4"/>
        <v>432</v>
      </c>
      <c r="C317" s="279" t="s">
        <v>256</v>
      </c>
      <c r="D317">
        <v>610</v>
      </c>
      <c r="E317">
        <v>0</v>
      </c>
      <c r="F317">
        <v>0</v>
      </c>
      <c r="G317">
        <v>610</v>
      </c>
      <c r="J317" s="53" t="s">
        <v>304</v>
      </c>
      <c r="K317" s="53">
        <v>610</v>
      </c>
    </row>
    <row r="318" spans="2:11" x14ac:dyDescent="0.25">
      <c r="B318">
        <f t="shared" si="4"/>
        <v>86</v>
      </c>
      <c r="C318" s="279" t="s">
        <v>257</v>
      </c>
      <c r="D318">
        <v>913</v>
      </c>
      <c r="E318">
        <v>293</v>
      </c>
      <c r="F318">
        <v>103</v>
      </c>
      <c r="G318">
        <v>1309</v>
      </c>
      <c r="J318" s="53" t="s">
        <v>305</v>
      </c>
      <c r="K318" s="53">
        <v>40</v>
      </c>
    </row>
    <row r="319" spans="2:11" x14ac:dyDescent="0.25">
      <c r="B319">
        <f t="shared" si="4"/>
        <v>828</v>
      </c>
      <c r="C319" s="279" t="s">
        <v>258</v>
      </c>
      <c r="D319">
        <v>5505</v>
      </c>
      <c r="E319">
        <v>517</v>
      </c>
      <c r="F319">
        <v>2269</v>
      </c>
      <c r="G319">
        <v>8291</v>
      </c>
      <c r="J319" s="53" t="s">
        <v>306</v>
      </c>
      <c r="K319" s="53">
        <v>1714</v>
      </c>
    </row>
    <row r="320" spans="2:11" x14ac:dyDescent="0.25">
      <c r="B320" t="e">
        <f t="shared" si="4"/>
        <v>#N/A</v>
      </c>
      <c r="C320" s="279" t="s">
        <v>828</v>
      </c>
      <c r="D320">
        <v>470</v>
      </c>
      <c r="E320">
        <v>109</v>
      </c>
      <c r="F320">
        <v>401</v>
      </c>
      <c r="G320">
        <v>980</v>
      </c>
      <c r="J320" s="53" t="s">
        <v>307</v>
      </c>
      <c r="K320" s="53">
        <v>90</v>
      </c>
    </row>
    <row r="321" spans="2:11" x14ac:dyDescent="0.25">
      <c r="B321">
        <f t="shared" si="4"/>
        <v>1509</v>
      </c>
      <c r="C321" s="279" t="s">
        <v>260</v>
      </c>
      <c r="D321">
        <v>1013</v>
      </c>
      <c r="E321">
        <v>11</v>
      </c>
      <c r="F321">
        <v>378</v>
      </c>
      <c r="G321">
        <v>1402</v>
      </c>
      <c r="J321" s="53" t="s">
        <v>308</v>
      </c>
      <c r="K321" s="53">
        <v>342</v>
      </c>
    </row>
    <row r="322" spans="2:11" x14ac:dyDescent="0.25">
      <c r="B322" t="e">
        <f t="shared" si="4"/>
        <v>#N/A</v>
      </c>
      <c r="C322" s="279" t="s">
        <v>829</v>
      </c>
      <c r="D322">
        <v>637</v>
      </c>
      <c r="E322">
        <v>136</v>
      </c>
      <c r="F322">
        <v>0</v>
      </c>
      <c r="G322">
        <v>773</v>
      </c>
      <c r="J322" s="53" t="s">
        <v>309</v>
      </c>
      <c r="K322" s="53">
        <v>847</v>
      </c>
    </row>
    <row r="323" spans="2:11" x14ac:dyDescent="0.25">
      <c r="B323">
        <f t="shared" ref="B323:B386" si="5">VLOOKUP(C323,gemeentenaam,2,FALSE)</f>
        <v>644</v>
      </c>
      <c r="C323" s="279" t="s">
        <v>262</v>
      </c>
      <c r="D323">
        <v>367</v>
      </c>
      <c r="E323">
        <v>0</v>
      </c>
      <c r="F323">
        <v>0</v>
      </c>
      <c r="G323">
        <v>367</v>
      </c>
      <c r="J323" s="53" t="s">
        <v>310</v>
      </c>
      <c r="K323" s="53">
        <v>848</v>
      </c>
    </row>
    <row r="324" spans="2:11" x14ac:dyDescent="0.25">
      <c r="B324">
        <f t="shared" si="5"/>
        <v>589</v>
      </c>
      <c r="C324" s="279" t="s">
        <v>263</v>
      </c>
      <c r="D324">
        <v>697</v>
      </c>
      <c r="E324">
        <v>0</v>
      </c>
      <c r="F324">
        <v>0</v>
      </c>
      <c r="G324">
        <v>697</v>
      </c>
      <c r="J324" s="53" t="s">
        <v>311</v>
      </c>
      <c r="K324" s="53">
        <v>612</v>
      </c>
    </row>
    <row r="325" spans="2:11" x14ac:dyDescent="0.25">
      <c r="B325">
        <f t="shared" si="5"/>
        <v>1734</v>
      </c>
      <c r="C325" s="279" t="s">
        <v>264</v>
      </c>
      <c r="D325">
        <v>2310</v>
      </c>
      <c r="E325">
        <v>285</v>
      </c>
      <c r="F325">
        <v>1176</v>
      </c>
      <c r="G325">
        <v>3771</v>
      </c>
      <c r="J325" s="53" t="s">
        <v>312</v>
      </c>
      <c r="K325" s="53">
        <v>37</v>
      </c>
    </row>
    <row r="326" spans="2:11" x14ac:dyDescent="0.25">
      <c r="B326">
        <f t="shared" si="5"/>
        <v>590</v>
      </c>
      <c r="C326" s="279" t="s">
        <v>265</v>
      </c>
      <c r="D326">
        <v>2309</v>
      </c>
      <c r="E326">
        <v>251</v>
      </c>
      <c r="F326">
        <v>385</v>
      </c>
      <c r="G326">
        <v>2945</v>
      </c>
      <c r="J326" s="53" t="s">
        <v>313</v>
      </c>
      <c r="K326" s="53">
        <v>180</v>
      </c>
    </row>
    <row r="327" spans="2:11" x14ac:dyDescent="0.25">
      <c r="B327">
        <f t="shared" si="5"/>
        <v>1894</v>
      </c>
      <c r="C327" s="279" t="s">
        <v>562</v>
      </c>
      <c r="D327">
        <v>1131</v>
      </c>
      <c r="E327">
        <v>82</v>
      </c>
      <c r="F327">
        <v>475</v>
      </c>
      <c r="G327">
        <v>1688</v>
      </c>
      <c r="J327" s="53" t="s">
        <v>314</v>
      </c>
      <c r="K327" s="53">
        <v>532</v>
      </c>
    </row>
    <row r="328" spans="2:11" x14ac:dyDescent="0.25">
      <c r="B328">
        <f t="shared" si="5"/>
        <v>765</v>
      </c>
      <c r="C328" s="279" t="s">
        <v>266</v>
      </c>
      <c r="D328">
        <v>470</v>
      </c>
      <c r="E328">
        <v>0</v>
      </c>
      <c r="F328">
        <v>49</v>
      </c>
      <c r="G328">
        <v>519</v>
      </c>
      <c r="J328" s="53" t="s">
        <v>315</v>
      </c>
      <c r="K328" s="53">
        <v>851</v>
      </c>
    </row>
    <row r="329" spans="2:11" x14ac:dyDescent="0.25">
      <c r="B329" t="e">
        <f t="shared" si="5"/>
        <v>#N/A</v>
      </c>
      <c r="C329" s="279" t="s">
        <v>830</v>
      </c>
      <c r="D329">
        <v>2419</v>
      </c>
      <c r="E329">
        <v>158</v>
      </c>
      <c r="F329">
        <v>940</v>
      </c>
      <c r="G329">
        <v>3517</v>
      </c>
      <c r="J329" s="53" t="s">
        <v>316</v>
      </c>
      <c r="K329" s="53">
        <v>1708</v>
      </c>
    </row>
    <row r="330" spans="2:11" x14ac:dyDescent="0.25">
      <c r="B330">
        <f t="shared" si="5"/>
        <v>439</v>
      </c>
      <c r="C330" s="279" t="s">
        <v>268</v>
      </c>
      <c r="D330">
        <v>3074</v>
      </c>
      <c r="E330">
        <v>1087</v>
      </c>
      <c r="F330">
        <v>2319</v>
      </c>
      <c r="G330">
        <v>6480</v>
      </c>
      <c r="J330" s="53" t="s">
        <v>317</v>
      </c>
      <c r="K330" s="53">
        <v>971</v>
      </c>
    </row>
    <row r="331" spans="2:11" x14ac:dyDescent="0.25">
      <c r="B331">
        <f t="shared" si="5"/>
        <v>273</v>
      </c>
      <c r="C331" s="279" t="s">
        <v>269</v>
      </c>
      <c r="D331">
        <v>964</v>
      </c>
      <c r="E331">
        <v>0</v>
      </c>
      <c r="F331">
        <v>133</v>
      </c>
      <c r="G331">
        <v>1097</v>
      </c>
      <c r="J331" s="53" t="s">
        <v>615</v>
      </c>
      <c r="K331" s="53">
        <v>1904</v>
      </c>
    </row>
    <row r="332" spans="2:11" x14ac:dyDescent="0.25">
      <c r="B332">
        <f t="shared" si="5"/>
        <v>177</v>
      </c>
      <c r="C332" s="279" t="s">
        <v>270</v>
      </c>
      <c r="D332">
        <v>1751</v>
      </c>
      <c r="E332">
        <v>239</v>
      </c>
      <c r="F332">
        <v>924</v>
      </c>
      <c r="G332">
        <v>2914</v>
      </c>
      <c r="J332" s="53" t="s">
        <v>318</v>
      </c>
      <c r="K332" s="53">
        <v>617</v>
      </c>
    </row>
    <row r="333" spans="2:11" x14ac:dyDescent="0.25">
      <c r="B333" t="e">
        <f t="shared" si="5"/>
        <v>#N/A</v>
      </c>
      <c r="C333" s="279" t="s">
        <v>673</v>
      </c>
      <c r="D333">
        <v>0</v>
      </c>
      <c r="E333">
        <v>0</v>
      </c>
      <c r="F333">
        <v>0</v>
      </c>
      <c r="G333">
        <v>0</v>
      </c>
      <c r="J333" s="53" t="s">
        <v>614</v>
      </c>
      <c r="K333" s="53">
        <v>1900</v>
      </c>
    </row>
    <row r="334" spans="2:11" x14ac:dyDescent="0.25">
      <c r="B334" t="e">
        <f t="shared" si="5"/>
        <v>#N/A</v>
      </c>
      <c r="C334" s="279" t="s">
        <v>674</v>
      </c>
      <c r="D334">
        <v>0</v>
      </c>
      <c r="E334">
        <v>0</v>
      </c>
      <c r="F334">
        <v>0</v>
      </c>
      <c r="G334">
        <v>0</v>
      </c>
      <c r="J334" s="53" t="s">
        <v>319</v>
      </c>
      <c r="K334" s="53">
        <v>9</v>
      </c>
    </row>
    <row r="335" spans="2:11" x14ac:dyDescent="0.25">
      <c r="B335">
        <f t="shared" si="5"/>
        <v>703</v>
      </c>
      <c r="C335" s="279" t="s">
        <v>271</v>
      </c>
      <c r="D335">
        <v>1837</v>
      </c>
      <c r="E335">
        <v>0</v>
      </c>
      <c r="F335">
        <v>328</v>
      </c>
      <c r="G335">
        <v>2165</v>
      </c>
      <c r="J335" s="53" t="s">
        <v>320</v>
      </c>
      <c r="K335" s="53">
        <v>715</v>
      </c>
    </row>
    <row r="336" spans="2:11" x14ac:dyDescent="0.25">
      <c r="B336">
        <f t="shared" si="5"/>
        <v>274</v>
      </c>
      <c r="C336" s="279" t="s">
        <v>272</v>
      </c>
      <c r="D336">
        <v>950</v>
      </c>
      <c r="E336">
        <v>652</v>
      </c>
      <c r="F336">
        <v>400</v>
      </c>
      <c r="G336">
        <v>2002</v>
      </c>
      <c r="J336" s="53" t="s">
        <v>321</v>
      </c>
      <c r="K336" s="53">
        <v>93</v>
      </c>
    </row>
    <row r="337" spans="2:11" x14ac:dyDescent="0.25">
      <c r="B337">
        <f t="shared" si="5"/>
        <v>339</v>
      </c>
      <c r="C337" s="279" t="s">
        <v>273</v>
      </c>
      <c r="D337">
        <v>81</v>
      </c>
      <c r="E337">
        <v>0</v>
      </c>
      <c r="F337">
        <v>0</v>
      </c>
      <c r="G337">
        <v>81</v>
      </c>
      <c r="J337" s="53" t="s">
        <v>322</v>
      </c>
      <c r="K337" s="53">
        <v>448</v>
      </c>
    </row>
    <row r="338" spans="2:11" x14ac:dyDescent="0.25">
      <c r="B338" t="e">
        <f t="shared" si="5"/>
        <v>#N/A</v>
      </c>
      <c r="C338" s="279" t="s">
        <v>831</v>
      </c>
      <c r="D338">
        <v>586</v>
      </c>
      <c r="E338">
        <v>0</v>
      </c>
      <c r="F338">
        <v>0</v>
      </c>
      <c r="G338">
        <v>586</v>
      </c>
      <c r="J338" s="53" t="s">
        <v>323</v>
      </c>
      <c r="K338" s="53">
        <v>1525</v>
      </c>
    </row>
    <row r="339" spans="2:11" x14ac:dyDescent="0.25">
      <c r="B339">
        <f t="shared" si="5"/>
        <v>275</v>
      </c>
      <c r="C339" s="279" t="s">
        <v>275</v>
      </c>
      <c r="D339">
        <v>1791</v>
      </c>
      <c r="E339">
        <v>93</v>
      </c>
      <c r="F339">
        <v>671</v>
      </c>
      <c r="G339">
        <v>2555</v>
      </c>
      <c r="J339" s="53" t="s">
        <v>324</v>
      </c>
      <c r="K339" s="53">
        <v>716</v>
      </c>
    </row>
    <row r="340" spans="2:11" x14ac:dyDescent="0.25">
      <c r="B340">
        <f t="shared" si="5"/>
        <v>340</v>
      </c>
      <c r="C340" s="279" t="s">
        <v>276</v>
      </c>
      <c r="D340">
        <v>576</v>
      </c>
      <c r="E340">
        <v>0</v>
      </c>
      <c r="F340">
        <v>110</v>
      </c>
      <c r="G340">
        <v>686</v>
      </c>
      <c r="J340" s="53" t="s">
        <v>325</v>
      </c>
      <c r="K340" s="53">
        <v>281</v>
      </c>
    </row>
    <row r="341" spans="2:11" x14ac:dyDescent="0.25">
      <c r="B341">
        <f t="shared" si="5"/>
        <v>597</v>
      </c>
      <c r="C341" s="279" t="s">
        <v>277</v>
      </c>
      <c r="D341">
        <v>2478</v>
      </c>
      <c r="E341">
        <v>429</v>
      </c>
      <c r="F341">
        <v>1367</v>
      </c>
      <c r="G341">
        <v>4274</v>
      </c>
      <c r="J341" s="53" t="s">
        <v>326</v>
      </c>
      <c r="K341" s="53">
        <v>855</v>
      </c>
    </row>
    <row r="342" spans="2:11" x14ac:dyDescent="0.25">
      <c r="B342" t="e">
        <f t="shared" si="5"/>
        <v>#N/A</v>
      </c>
      <c r="C342" s="279" t="s">
        <v>675</v>
      </c>
      <c r="D342">
        <v>0</v>
      </c>
      <c r="E342">
        <v>0</v>
      </c>
      <c r="F342">
        <v>0</v>
      </c>
      <c r="G342">
        <v>0</v>
      </c>
      <c r="J342" s="53" t="s">
        <v>327</v>
      </c>
      <c r="K342" s="53">
        <v>183</v>
      </c>
    </row>
    <row r="343" spans="2:11" x14ac:dyDescent="0.25">
      <c r="B343">
        <f t="shared" si="5"/>
        <v>196</v>
      </c>
      <c r="C343" s="279" t="s">
        <v>278</v>
      </c>
      <c r="D343">
        <v>534</v>
      </c>
      <c r="E343">
        <v>0</v>
      </c>
      <c r="F343">
        <v>0</v>
      </c>
      <c r="G343">
        <v>534</v>
      </c>
      <c r="J343" s="53" t="s">
        <v>328</v>
      </c>
      <c r="K343" s="53">
        <v>1700</v>
      </c>
    </row>
    <row r="344" spans="2:11" x14ac:dyDescent="0.25">
      <c r="B344">
        <f t="shared" si="5"/>
        <v>1672</v>
      </c>
      <c r="C344" s="279" t="s">
        <v>279</v>
      </c>
      <c r="D344">
        <v>846</v>
      </c>
      <c r="E344">
        <v>0</v>
      </c>
      <c r="F344">
        <v>157</v>
      </c>
      <c r="G344">
        <v>1003</v>
      </c>
      <c r="J344" s="53" t="s">
        <v>329</v>
      </c>
      <c r="K344" s="53">
        <v>1730</v>
      </c>
    </row>
    <row r="345" spans="2:11" x14ac:dyDescent="0.25">
      <c r="B345" t="e">
        <f t="shared" si="5"/>
        <v>#N/A</v>
      </c>
      <c r="C345" s="279" t="s">
        <v>832</v>
      </c>
      <c r="D345">
        <v>1523</v>
      </c>
      <c r="E345">
        <v>0</v>
      </c>
      <c r="F345">
        <v>1411</v>
      </c>
      <c r="G345">
        <v>2934</v>
      </c>
      <c r="J345" s="53" t="s">
        <v>330</v>
      </c>
      <c r="K345" s="53">
        <v>737</v>
      </c>
    </row>
    <row r="346" spans="2:11" x14ac:dyDescent="0.25">
      <c r="B346" t="e">
        <f t="shared" si="5"/>
        <v>#N/A</v>
      </c>
      <c r="C346" s="279" t="s">
        <v>833</v>
      </c>
      <c r="D346">
        <v>1284</v>
      </c>
      <c r="E346">
        <v>510</v>
      </c>
      <c r="F346">
        <v>264</v>
      </c>
      <c r="G346">
        <v>2058</v>
      </c>
      <c r="J346" s="53" t="s">
        <v>331</v>
      </c>
      <c r="K346" s="53">
        <v>282</v>
      </c>
    </row>
    <row r="347" spans="2:11" x14ac:dyDescent="0.25">
      <c r="B347">
        <f t="shared" si="5"/>
        <v>1669</v>
      </c>
      <c r="C347" s="279" t="s">
        <v>282</v>
      </c>
      <c r="D347">
        <v>1136</v>
      </c>
      <c r="E347">
        <v>0</v>
      </c>
      <c r="F347">
        <v>0</v>
      </c>
      <c r="G347">
        <v>1136</v>
      </c>
      <c r="J347" s="53" t="s">
        <v>332</v>
      </c>
      <c r="K347" s="53">
        <v>856</v>
      </c>
    </row>
    <row r="348" spans="2:11" x14ac:dyDescent="0.25">
      <c r="B348">
        <f t="shared" si="5"/>
        <v>957</v>
      </c>
      <c r="C348" s="279" t="s">
        <v>283</v>
      </c>
      <c r="D348">
        <v>1039</v>
      </c>
      <c r="E348">
        <v>441</v>
      </c>
      <c r="F348">
        <v>883</v>
      </c>
      <c r="G348">
        <v>2363</v>
      </c>
      <c r="J348" s="53" t="s">
        <v>333</v>
      </c>
      <c r="K348" s="53">
        <v>450</v>
      </c>
    </row>
    <row r="349" spans="2:11" x14ac:dyDescent="0.25">
      <c r="B349" t="e">
        <f t="shared" si="5"/>
        <v>#N/A</v>
      </c>
      <c r="C349" s="279" t="s">
        <v>676</v>
      </c>
      <c r="D349">
        <v>0</v>
      </c>
      <c r="E349">
        <v>0</v>
      </c>
      <c r="F349">
        <v>0</v>
      </c>
      <c r="G349">
        <v>0</v>
      </c>
      <c r="J349" s="53" t="s">
        <v>334</v>
      </c>
      <c r="K349" s="53">
        <v>451</v>
      </c>
    </row>
    <row r="350" spans="2:11" x14ac:dyDescent="0.25">
      <c r="B350">
        <f t="shared" si="5"/>
        <v>736</v>
      </c>
      <c r="C350" s="279" t="s">
        <v>72</v>
      </c>
      <c r="D350">
        <v>2141</v>
      </c>
      <c r="E350">
        <v>0</v>
      </c>
      <c r="F350">
        <v>268</v>
      </c>
      <c r="G350">
        <v>2409</v>
      </c>
      <c r="J350" s="53" t="s">
        <v>335</v>
      </c>
      <c r="K350" s="53">
        <v>184</v>
      </c>
    </row>
    <row r="351" spans="2:11" x14ac:dyDescent="0.25">
      <c r="B351">
        <f t="shared" si="5"/>
        <v>1674</v>
      </c>
      <c r="C351" s="279" t="s">
        <v>284</v>
      </c>
      <c r="D351">
        <v>2912</v>
      </c>
      <c r="E351">
        <v>890</v>
      </c>
      <c r="F351">
        <v>2407</v>
      </c>
      <c r="G351">
        <v>6209</v>
      </c>
      <c r="J351" s="53" t="s">
        <v>336</v>
      </c>
      <c r="K351" s="53">
        <v>344</v>
      </c>
    </row>
    <row r="352" spans="2:11" x14ac:dyDescent="0.25">
      <c r="B352">
        <f t="shared" si="5"/>
        <v>599</v>
      </c>
      <c r="C352" s="279" t="s">
        <v>285</v>
      </c>
      <c r="D352">
        <v>47468</v>
      </c>
      <c r="E352">
        <v>7101</v>
      </c>
      <c r="F352">
        <v>18121</v>
      </c>
      <c r="G352">
        <v>72690</v>
      </c>
      <c r="J352" s="53" t="s">
        <v>337</v>
      </c>
      <c r="K352" s="53">
        <v>1581</v>
      </c>
    </row>
    <row r="353" spans="2:11" x14ac:dyDescent="0.25">
      <c r="B353" t="e">
        <f t="shared" si="5"/>
        <v>#N/A</v>
      </c>
      <c r="C353" s="279" t="s">
        <v>677</v>
      </c>
      <c r="D353">
        <v>0</v>
      </c>
      <c r="E353">
        <v>0</v>
      </c>
      <c r="F353">
        <v>0</v>
      </c>
      <c r="G353">
        <v>0</v>
      </c>
      <c r="J353" s="53" t="s">
        <v>338</v>
      </c>
      <c r="K353" s="53">
        <v>981</v>
      </c>
    </row>
    <row r="354" spans="2:11" x14ac:dyDescent="0.25">
      <c r="B354">
        <f t="shared" si="5"/>
        <v>277</v>
      </c>
      <c r="C354" s="279" t="s">
        <v>286</v>
      </c>
      <c r="D354">
        <v>77</v>
      </c>
      <c r="E354">
        <v>0</v>
      </c>
      <c r="F354">
        <v>447</v>
      </c>
      <c r="G354">
        <v>524</v>
      </c>
      <c r="J354" s="53" t="s">
        <v>339</v>
      </c>
      <c r="K354" s="53">
        <v>994</v>
      </c>
    </row>
    <row r="355" spans="2:11" x14ac:dyDescent="0.25">
      <c r="B355">
        <f t="shared" si="5"/>
        <v>840</v>
      </c>
      <c r="C355" s="279" t="s">
        <v>287</v>
      </c>
      <c r="D355">
        <v>516</v>
      </c>
      <c r="E355">
        <v>0</v>
      </c>
      <c r="F355">
        <v>42</v>
      </c>
      <c r="G355">
        <v>558</v>
      </c>
      <c r="J355" s="53" t="s">
        <v>340</v>
      </c>
      <c r="K355" s="53">
        <v>858</v>
      </c>
    </row>
    <row r="356" spans="2:11" x14ac:dyDescent="0.25">
      <c r="B356" t="e">
        <f t="shared" si="5"/>
        <v>#N/A</v>
      </c>
      <c r="C356" s="279" t="s">
        <v>678</v>
      </c>
      <c r="D356">
        <v>0</v>
      </c>
      <c r="E356">
        <v>0</v>
      </c>
      <c r="F356">
        <v>0</v>
      </c>
      <c r="G356">
        <v>0</v>
      </c>
      <c r="J356" s="53" t="s">
        <v>341</v>
      </c>
      <c r="K356" s="53">
        <v>47</v>
      </c>
    </row>
    <row r="357" spans="2:11" x14ac:dyDescent="0.25">
      <c r="B357">
        <f t="shared" si="5"/>
        <v>441</v>
      </c>
      <c r="C357" s="279" t="s">
        <v>288</v>
      </c>
      <c r="D357">
        <v>0</v>
      </c>
      <c r="E357">
        <v>0</v>
      </c>
      <c r="F357">
        <v>0</v>
      </c>
      <c r="G357">
        <v>0</v>
      </c>
      <c r="J357" s="53" t="s">
        <v>342</v>
      </c>
      <c r="K357" s="53">
        <v>345</v>
      </c>
    </row>
    <row r="358" spans="2:11" x14ac:dyDescent="0.25">
      <c r="B358" t="e">
        <f t="shared" si="5"/>
        <v>#N/A</v>
      </c>
      <c r="C358" s="279" t="s">
        <v>679</v>
      </c>
      <c r="D358">
        <v>0</v>
      </c>
      <c r="E358">
        <v>0</v>
      </c>
      <c r="F358">
        <v>0</v>
      </c>
      <c r="G358">
        <v>0</v>
      </c>
      <c r="J358" s="53" t="s">
        <v>343</v>
      </c>
      <c r="K358" s="53">
        <v>717</v>
      </c>
    </row>
    <row r="359" spans="2:11" x14ac:dyDescent="0.25">
      <c r="B359">
        <f t="shared" si="5"/>
        <v>458</v>
      </c>
      <c r="C359" s="279" t="s">
        <v>289</v>
      </c>
      <c r="D359">
        <v>273</v>
      </c>
      <c r="E359">
        <v>0</v>
      </c>
      <c r="F359">
        <v>0</v>
      </c>
      <c r="G359">
        <v>273</v>
      </c>
      <c r="J359" s="53" t="s">
        <v>344</v>
      </c>
      <c r="K359" s="53">
        <v>860</v>
      </c>
    </row>
    <row r="360" spans="2:11" x14ac:dyDescent="0.25">
      <c r="B360">
        <f t="shared" si="5"/>
        <v>279</v>
      </c>
      <c r="C360" s="279" t="s">
        <v>290</v>
      </c>
      <c r="D360">
        <v>381</v>
      </c>
      <c r="E360">
        <v>0</v>
      </c>
      <c r="F360">
        <v>0</v>
      </c>
      <c r="G360">
        <v>381</v>
      </c>
      <c r="J360" s="53" t="s">
        <v>345</v>
      </c>
      <c r="K360" s="53">
        <v>861</v>
      </c>
    </row>
    <row r="361" spans="2:11" x14ac:dyDescent="0.25">
      <c r="B361">
        <f t="shared" si="5"/>
        <v>606</v>
      </c>
      <c r="C361" s="279" t="s">
        <v>291</v>
      </c>
      <c r="D361">
        <v>4241</v>
      </c>
      <c r="E361">
        <v>472</v>
      </c>
      <c r="F361">
        <v>2843</v>
      </c>
      <c r="G361">
        <v>7556</v>
      </c>
      <c r="J361" s="53" t="s">
        <v>346</v>
      </c>
      <c r="K361" s="53">
        <v>453</v>
      </c>
    </row>
    <row r="362" spans="2:11" x14ac:dyDescent="0.25">
      <c r="B362">
        <f t="shared" si="5"/>
        <v>88</v>
      </c>
      <c r="C362" s="279" t="s">
        <v>292</v>
      </c>
      <c r="D362">
        <v>138</v>
      </c>
      <c r="E362">
        <v>0</v>
      </c>
      <c r="F362">
        <v>21</v>
      </c>
      <c r="G362">
        <v>159</v>
      </c>
      <c r="J362" s="53" t="s">
        <v>347</v>
      </c>
      <c r="K362" s="53">
        <v>983</v>
      </c>
    </row>
    <row r="363" spans="2:11" x14ac:dyDescent="0.25">
      <c r="B363">
        <f t="shared" si="5"/>
        <v>844</v>
      </c>
      <c r="C363" s="279" t="s">
        <v>293</v>
      </c>
      <c r="D363">
        <v>1334</v>
      </c>
      <c r="E363">
        <v>92</v>
      </c>
      <c r="F363">
        <v>799</v>
      </c>
      <c r="G363">
        <v>2225</v>
      </c>
      <c r="J363" s="53" t="s">
        <v>348</v>
      </c>
      <c r="K363" s="53">
        <v>984</v>
      </c>
    </row>
    <row r="364" spans="2:11" x14ac:dyDescent="0.25">
      <c r="B364">
        <f t="shared" si="5"/>
        <v>962</v>
      </c>
      <c r="C364" s="279" t="s">
        <v>294</v>
      </c>
      <c r="D364">
        <v>413</v>
      </c>
      <c r="E364">
        <v>0</v>
      </c>
      <c r="F364">
        <v>0</v>
      </c>
      <c r="G364">
        <v>413</v>
      </c>
      <c r="J364" s="53" t="s">
        <v>349</v>
      </c>
      <c r="K364" s="53">
        <v>620</v>
      </c>
    </row>
    <row r="365" spans="2:11" x14ac:dyDescent="0.25">
      <c r="B365">
        <f t="shared" si="5"/>
        <v>608</v>
      </c>
      <c r="C365" s="279" t="s">
        <v>295</v>
      </c>
      <c r="D365">
        <v>680</v>
      </c>
      <c r="E365">
        <v>0</v>
      </c>
      <c r="F365">
        <v>498</v>
      </c>
      <c r="G365">
        <v>1178</v>
      </c>
      <c r="J365" s="53" t="s">
        <v>350</v>
      </c>
      <c r="K365" s="53">
        <v>622</v>
      </c>
    </row>
    <row r="366" spans="2:11" x14ac:dyDescent="0.25">
      <c r="B366" t="e">
        <f t="shared" si="5"/>
        <v>#N/A</v>
      </c>
      <c r="C366" s="279" t="s">
        <v>834</v>
      </c>
      <c r="D366">
        <v>2315</v>
      </c>
      <c r="E366">
        <v>52</v>
      </c>
      <c r="F366">
        <v>166</v>
      </c>
      <c r="G366">
        <v>2533</v>
      </c>
      <c r="J366" s="53" t="s">
        <v>351</v>
      </c>
      <c r="K366" s="53">
        <v>48</v>
      </c>
    </row>
    <row r="367" spans="2:11" x14ac:dyDescent="0.25">
      <c r="B367" t="e">
        <f t="shared" si="5"/>
        <v>#N/A</v>
      </c>
      <c r="C367" s="279" t="s">
        <v>680</v>
      </c>
      <c r="D367">
        <v>0</v>
      </c>
      <c r="E367">
        <v>0</v>
      </c>
      <c r="F367">
        <v>0</v>
      </c>
      <c r="G367">
        <v>0</v>
      </c>
      <c r="J367" s="53" t="s">
        <v>352</v>
      </c>
      <c r="K367" s="53">
        <v>96</v>
      </c>
    </row>
    <row r="368" spans="2:11" x14ac:dyDescent="0.25">
      <c r="B368">
        <f t="shared" si="5"/>
        <v>965</v>
      </c>
      <c r="C368" s="279" t="s">
        <v>299</v>
      </c>
      <c r="D368">
        <v>360</v>
      </c>
      <c r="E368">
        <v>0</v>
      </c>
      <c r="F368">
        <v>0</v>
      </c>
      <c r="G368">
        <v>360</v>
      </c>
      <c r="J368" s="53" t="s">
        <v>353</v>
      </c>
      <c r="K368" s="53">
        <v>718</v>
      </c>
    </row>
    <row r="369" spans="2:11" x14ac:dyDescent="0.25">
      <c r="B369" t="e">
        <f t="shared" si="5"/>
        <v>#N/A</v>
      </c>
      <c r="C369" s="279" t="s">
        <v>694</v>
      </c>
      <c r="D369">
        <v>561</v>
      </c>
      <c r="E369">
        <v>71</v>
      </c>
      <c r="F369">
        <v>785</v>
      </c>
      <c r="G369">
        <v>1417</v>
      </c>
      <c r="J369" s="53" t="s">
        <v>354</v>
      </c>
      <c r="K369" s="53">
        <v>623</v>
      </c>
    </row>
    <row r="370" spans="2:11" x14ac:dyDescent="0.25">
      <c r="B370" t="e">
        <f t="shared" si="5"/>
        <v>#N/A</v>
      </c>
      <c r="C370" s="279" t="s">
        <v>835</v>
      </c>
      <c r="D370">
        <v>1474</v>
      </c>
      <c r="E370">
        <v>760</v>
      </c>
      <c r="F370">
        <v>354</v>
      </c>
      <c r="G370">
        <v>2588</v>
      </c>
      <c r="J370" s="53" t="s">
        <v>355</v>
      </c>
      <c r="K370" s="53">
        <v>986</v>
      </c>
    </row>
    <row r="371" spans="2:11" x14ac:dyDescent="0.25">
      <c r="B371" t="e">
        <f t="shared" si="5"/>
        <v>#N/A</v>
      </c>
      <c r="C371" s="279" t="s">
        <v>836</v>
      </c>
      <c r="D371">
        <v>367</v>
      </c>
      <c r="E371">
        <v>0</v>
      </c>
      <c r="F371">
        <v>22</v>
      </c>
      <c r="G371">
        <v>389</v>
      </c>
      <c r="J371" s="53" t="s">
        <v>356</v>
      </c>
      <c r="K371" s="53">
        <v>626</v>
      </c>
    </row>
    <row r="372" spans="2:11" x14ac:dyDescent="0.25">
      <c r="B372" t="e">
        <f t="shared" si="5"/>
        <v>#N/A</v>
      </c>
      <c r="C372" s="279" t="s">
        <v>837</v>
      </c>
      <c r="D372">
        <v>0</v>
      </c>
      <c r="E372">
        <v>0</v>
      </c>
      <c r="F372">
        <v>0</v>
      </c>
      <c r="G372">
        <v>0</v>
      </c>
      <c r="J372" s="53" t="s">
        <v>357</v>
      </c>
      <c r="K372" s="53">
        <v>285</v>
      </c>
    </row>
    <row r="373" spans="2:11" x14ac:dyDescent="0.25">
      <c r="B373" t="e">
        <f t="shared" si="5"/>
        <v>#N/A</v>
      </c>
      <c r="C373" s="279" t="s">
        <v>838</v>
      </c>
      <c r="D373">
        <v>0</v>
      </c>
      <c r="E373">
        <v>0</v>
      </c>
      <c r="F373">
        <v>0</v>
      </c>
      <c r="G373">
        <v>0</v>
      </c>
      <c r="J373" s="53" t="s">
        <v>358</v>
      </c>
      <c r="K373" s="53">
        <v>865</v>
      </c>
    </row>
    <row r="374" spans="2:11" x14ac:dyDescent="0.25">
      <c r="B374">
        <f t="shared" si="5"/>
        <v>610</v>
      </c>
      <c r="C374" s="279" t="s">
        <v>304</v>
      </c>
      <c r="D374">
        <v>891</v>
      </c>
      <c r="E374">
        <v>325</v>
      </c>
      <c r="F374">
        <v>308</v>
      </c>
      <c r="G374">
        <v>1524</v>
      </c>
      <c r="J374" s="53" t="s">
        <v>359</v>
      </c>
      <c r="K374" s="53">
        <v>866</v>
      </c>
    </row>
    <row r="375" spans="2:11" x14ac:dyDescent="0.25">
      <c r="B375">
        <f t="shared" si="5"/>
        <v>40</v>
      </c>
      <c r="C375" s="279" t="s">
        <v>305</v>
      </c>
      <c r="D375">
        <v>985</v>
      </c>
      <c r="E375">
        <v>0</v>
      </c>
      <c r="F375">
        <v>54</v>
      </c>
      <c r="G375">
        <v>1039</v>
      </c>
      <c r="J375" s="53" t="s">
        <v>360</v>
      </c>
      <c r="K375" s="53">
        <v>867</v>
      </c>
    </row>
    <row r="376" spans="2:11" x14ac:dyDescent="0.25">
      <c r="B376">
        <f t="shared" si="5"/>
        <v>1714</v>
      </c>
      <c r="C376" s="279" t="s">
        <v>306</v>
      </c>
      <c r="D376">
        <v>1423</v>
      </c>
      <c r="E376">
        <v>0</v>
      </c>
      <c r="F376">
        <v>248</v>
      </c>
      <c r="G376">
        <v>1671</v>
      </c>
      <c r="J376" s="53" t="s">
        <v>361</v>
      </c>
      <c r="K376" s="53">
        <v>627</v>
      </c>
    </row>
    <row r="377" spans="2:11" x14ac:dyDescent="0.25">
      <c r="B377">
        <f t="shared" si="5"/>
        <v>90</v>
      </c>
      <c r="C377" s="279" t="s">
        <v>307</v>
      </c>
      <c r="D377">
        <v>1192</v>
      </c>
      <c r="E377">
        <v>911</v>
      </c>
      <c r="F377">
        <v>2507</v>
      </c>
      <c r="G377">
        <v>4610</v>
      </c>
      <c r="J377" s="53" t="s">
        <v>362</v>
      </c>
      <c r="K377" s="53">
        <v>289</v>
      </c>
    </row>
    <row r="378" spans="2:11" x14ac:dyDescent="0.25">
      <c r="B378" t="e">
        <f t="shared" si="5"/>
        <v>#N/A</v>
      </c>
      <c r="C378" s="279" t="s">
        <v>681</v>
      </c>
      <c r="D378">
        <v>0</v>
      </c>
      <c r="E378">
        <v>0</v>
      </c>
      <c r="F378">
        <v>0</v>
      </c>
      <c r="G378">
        <v>0</v>
      </c>
      <c r="J378" s="53" t="s">
        <v>363</v>
      </c>
      <c r="K378" s="53">
        <v>629</v>
      </c>
    </row>
    <row r="379" spans="2:11" x14ac:dyDescent="0.25">
      <c r="B379">
        <f t="shared" si="5"/>
        <v>342</v>
      </c>
      <c r="C379" s="279" t="s">
        <v>308</v>
      </c>
      <c r="D379">
        <v>1843</v>
      </c>
      <c r="E379">
        <v>341</v>
      </c>
      <c r="F379">
        <v>320</v>
      </c>
      <c r="G379">
        <v>2504</v>
      </c>
      <c r="J379" s="53" t="s">
        <v>364</v>
      </c>
      <c r="K379" s="53">
        <v>852</v>
      </c>
    </row>
    <row r="380" spans="2:11" x14ac:dyDescent="0.25">
      <c r="B380">
        <f t="shared" si="5"/>
        <v>847</v>
      </c>
      <c r="C380" s="279" t="s">
        <v>309</v>
      </c>
      <c r="D380">
        <v>729</v>
      </c>
      <c r="E380">
        <v>103</v>
      </c>
      <c r="F380">
        <v>525</v>
      </c>
      <c r="G380">
        <v>1357</v>
      </c>
      <c r="J380" s="53" t="s">
        <v>365</v>
      </c>
      <c r="K380" s="53">
        <v>988</v>
      </c>
    </row>
    <row r="381" spans="2:11" x14ac:dyDescent="0.25">
      <c r="B381">
        <f t="shared" si="5"/>
        <v>848</v>
      </c>
      <c r="C381" s="279" t="s">
        <v>310</v>
      </c>
      <c r="D381">
        <v>476</v>
      </c>
      <c r="E381">
        <v>336</v>
      </c>
      <c r="F381">
        <v>0</v>
      </c>
      <c r="G381">
        <v>812</v>
      </c>
      <c r="J381" s="53" t="s">
        <v>366</v>
      </c>
      <c r="K381" s="53">
        <v>457</v>
      </c>
    </row>
    <row r="382" spans="2:11" x14ac:dyDescent="0.25">
      <c r="B382">
        <f t="shared" si="5"/>
        <v>612</v>
      </c>
      <c r="C382" s="279" t="s">
        <v>311</v>
      </c>
      <c r="D382">
        <v>3910</v>
      </c>
      <c r="E382">
        <v>978</v>
      </c>
      <c r="F382">
        <v>2900</v>
      </c>
      <c r="G382">
        <v>7788</v>
      </c>
      <c r="J382" s="53" t="s">
        <v>367</v>
      </c>
      <c r="K382" s="53">
        <v>870</v>
      </c>
    </row>
    <row r="383" spans="2:11" x14ac:dyDescent="0.25">
      <c r="B383">
        <f t="shared" si="5"/>
        <v>37</v>
      </c>
      <c r="C383" s="279" t="s">
        <v>312</v>
      </c>
      <c r="D383">
        <v>979</v>
      </c>
      <c r="E383">
        <v>679</v>
      </c>
      <c r="F383">
        <v>485</v>
      </c>
      <c r="G383">
        <v>2143</v>
      </c>
      <c r="J383" s="53" t="s">
        <v>368</v>
      </c>
      <c r="K383" s="53">
        <v>668</v>
      </c>
    </row>
    <row r="384" spans="2:11" x14ac:dyDescent="0.25">
      <c r="B384">
        <f t="shared" si="5"/>
        <v>180</v>
      </c>
      <c r="C384" s="279" t="s">
        <v>313</v>
      </c>
      <c r="D384">
        <v>1200</v>
      </c>
      <c r="E384">
        <v>0</v>
      </c>
      <c r="F384">
        <v>203</v>
      </c>
      <c r="G384">
        <v>1403</v>
      </c>
      <c r="J384" s="53" t="s">
        <v>369</v>
      </c>
      <c r="K384" s="53">
        <v>1701</v>
      </c>
    </row>
    <row r="385" spans="2:11" x14ac:dyDescent="0.25">
      <c r="B385">
        <f t="shared" si="5"/>
        <v>532</v>
      </c>
      <c r="C385" s="279" t="s">
        <v>314</v>
      </c>
      <c r="D385">
        <v>301</v>
      </c>
      <c r="E385">
        <v>113</v>
      </c>
      <c r="F385">
        <v>431</v>
      </c>
      <c r="G385">
        <v>845</v>
      </c>
      <c r="J385" s="53" t="s">
        <v>370</v>
      </c>
      <c r="K385" s="53">
        <v>293</v>
      </c>
    </row>
    <row r="386" spans="2:11" x14ac:dyDescent="0.25">
      <c r="B386">
        <f t="shared" si="5"/>
        <v>851</v>
      </c>
      <c r="C386" s="279" t="s">
        <v>315</v>
      </c>
      <c r="D386">
        <v>597</v>
      </c>
      <c r="E386">
        <v>0</v>
      </c>
      <c r="F386">
        <v>290</v>
      </c>
      <c r="G386">
        <v>887</v>
      </c>
      <c r="J386" s="53" t="s">
        <v>371</v>
      </c>
      <c r="K386" s="53">
        <v>1783</v>
      </c>
    </row>
    <row r="387" spans="2:11" x14ac:dyDescent="0.25">
      <c r="B387">
        <f t="shared" ref="B387:B450" si="6">VLOOKUP(C387,gemeentenaam,2,FALSE)</f>
        <v>1708</v>
      </c>
      <c r="C387" s="279" t="s">
        <v>316</v>
      </c>
      <c r="D387">
        <v>2419</v>
      </c>
      <c r="E387">
        <v>355</v>
      </c>
      <c r="F387">
        <v>556</v>
      </c>
      <c r="G387">
        <v>3330</v>
      </c>
      <c r="J387" s="53" t="s">
        <v>372</v>
      </c>
      <c r="K387" s="53">
        <v>98</v>
      </c>
    </row>
    <row r="388" spans="2:11" x14ac:dyDescent="0.25">
      <c r="B388" t="e">
        <f t="shared" si="6"/>
        <v>#N/A</v>
      </c>
      <c r="C388" s="279" t="s">
        <v>776</v>
      </c>
      <c r="D388">
        <v>842</v>
      </c>
      <c r="E388">
        <v>0</v>
      </c>
      <c r="F388">
        <v>265</v>
      </c>
      <c r="G388">
        <v>1107</v>
      </c>
      <c r="J388" s="53" t="s">
        <v>373</v>
      </c>
      <c r="K388" s="53">
        <v>614</v>
      </c>
    </row>
    <row r="389" spans="2:11" x14ac:dyDescent="0.25">
      <c r="B389">
        <f t="shared" si="6"/>
        <v>1904</v>
      </c>
      <c r="C389" s="279" t="s">
        <v>615</v>
      </c>
      <c r="D389">
        <v>2525</v>
      </c>
      <c r="E389">
        <v>102</v>
      </c>
      <c r="F389">
        <v>707</v>
      </c>
      <c r="G389">
        <v>3334</v>
      </c>
      <c r="J389" s="53" t="s">
        <v>374</v>
      </c>
      <c r="K389" s="53">
        <v>189</v>
      </c>
    </row>
    <row r="390" spans="2:11" x14ac:dyDescent="0.25">
      <c r="B390">
        <f t="shared" si="6"/>
        <v>617</v>
      </c>
      <c r="C390" s="279" t="s">
        <v>318</v>
      </c>
      <c r="D390">
        <v>317</v>
      </c>
      <c r="E390">
        <v>0</v>
      </c>
      <c r="F390">
        <v>0</v>
      </c>
      <c r="G390">
        <v>317</v>
      </c>
      <c r="J390" s="53" t="s">
        <v>375</v>
      </c>
      <c r="K390" s="53">
        <v>296</v>
      </c>
    </row>
    <row r="391" spans="2:11" x14ac:dyDescent="0.25">
      <c r="B391" t="e">
        <f t="shared" si="6"/>
        <v>#N/A</v>
      </c>
      <c r="C391" s="279" t="s">
        <v>839</v>
      </c>
      <c r="D391">
        <v>0</v>
      </c>
      <c r="E391">
        <v>0</v>
      </c>
      <c r="F391">
        <v>0</v>
      </c>
      <c r="G391">
        <v>0</v>
      </c>
      <c r="J391" s="53" t="s">
        <v>376</v>
      </c>
      <c r="K391" s="53">
        <v>1696</v>
      </c>
    </row>
    <row r="392" spans="2:11" x14ac:dyDescent="0.25">
      <c r="B392" t="e">
        <f t="shared" si="6"/>
        <v>#N/A</v>
      </c>
      <c r="C392" s="279" t="s">
        <v>682</v>
      </c>
      <c r="D392">
        <v>0</v>
      </c>
      <c r="E392">
        <v>0</v>
      </c>
      <c r="F392">
        <v>0</v>
      </c>
      <c r="G392">
        <v>0</v>
      </c>
      <c r="J392" s="53" t="s">
        <v>377</v>
      </c>
      <c r="K392" s="53">
        <v>352</v>
      </c>
    </row>
    <row r="393" spans="2:11" x14ac:dyDescent="0.25">
      <c r="B393">
        <f t="shared" si="6"/>
        <v>715</v>
      </c>
      <c r="C393" s="279" t="s">
        <v>320</v>
      </c>
      <c r="D393">
        <v>3201</v>
      </c>
      <c r="E393">
        <v>493</v>
      </c>
      <c r="F393">
        <v>541</v>
      </c>
      <c r="G393">
        <v>4235</v>
      </c>
      <c r="J393" s="53" t="s">
        <v>378</v>
      </c>
      <c r="K393" s="53">
        <v>53</v>
      </c>
    </row>
    <row r="394" spans="2:11" x14ac:dyDescent="0.25">
      <c r="B394">
        <f t="shared" si="6"/>
        <v>93</v>
      </c>
      <c r="C394" s="279" t="s">
        <v>321</v>
      </c>
      <c r="D394">
        <v>307</v>
      </c>
      <c r="E394">
        <v>0</v>
      </c>
      <c r="F394">
        <v>84</v>
      </c>
      <c r="G394">
        <v>391</v>
      </c>
      <c r="J394" s="53" t="s">
        <v>379</v>
      </c>
      <c r="K394" s="53">
        <v>294</v>
      </c>
    </row>
    <row r="395" spans="2:11" x14ac:dyDescent="0.25">
      <c r="B395">
        <f t="shared" si="6"/>
        <v>448</v>
      </c>
      <c r="C395" s="279" t="s">
        <v>322</v>
      </c>
      <c r="D395">
        <v>508</v>
      </c>
      <c r="E395">
        <v>0</v>
      </c>
      <c r="F395">
        <v>565</v>
      </c>
      <c r="G395">
        <v>1073</v>
      </c>
      <c r="J395" s="53" t="s">
        <v>380</v>
      </c>
      <c r="K395" s="53">
        <v>873</v>
      </c>
    </row>
    <row r="396" spans="2:11" x14ac:dyDescent="0.25">
      <c r="B396">
        <f t="shared" si="6"/>
        <v>1525</v>
      </c>
      <c r="C396" s="279" t="s">
        <v>323</v>
      </c>
      <c r="D396">
        <v>2010</v>
      </c>
      <c r="E396">
        <v>0</v>
      </c>
      <c r="F396">
        <v>748</v>
      </c>
      <c r="G396">
        <v>2758</v>
      </c>
      <c r="J396" s="53" t="s">
        <v>381</v>
      </c>
      <c r="K396" s="53">
        <v>632</v>
      </c>
    </row>
    <row r="397" spans="2:11" x14ac:dyDescent="0.25">
      <c r="B397">
        <f t="shared" si="6"/>
        <v>716</v>
      </c>
      <c r="C397" s="279" t="s">
        <v>324</v>
      </c>
      <c r="D397">
        <v>922</v>
      </c>
      <c r="E397">
        <v>18</v>
      </c>
      <c r="F397">
        <v>117</v>
      </c>
      <c r="G397">
        <v>1057</v>
      </c>
      <c r="J397" s="53" t="s">
        <v>382</v>
      </c>
      <c r="K397" s="53">
        <v>880</v>
      </c>
    </row>
    <row r="398" spans="2:11" x14ac:dyDescent="0.25">
      <c r="B398" t="e">
        <f t="shared" si="6"/>
        <v>#N/A</v>
      </c>
      <c r="C398" s="279" t="s">
        <v>683</v>
      </c>
      <c r="D398">
        <v>0</v>
      </c>
      <c r="E398">
        <v>0</v>
      </c>
      <c r="F398">
        <v>0</v>
      </c>
      <c r="G398">
        <v>0</v>
      </c>
      <c r="J398" s="53" t="s">
        <v>383</v>
      </c>
      <c r="K398" s="53">
        <v>351</v>
      </c>
    </row>
    <row r="399" spans="2:11" x14ac:dyDescent="0.25">
      <c r="B399">
        <f t="shared" si="6"/>
        <v>281</v>
      </c>
      <c r="C399" s="279" t="s">
        <v>325</v>
      </c>
      <c r="D399">
        <v>1831</v>
      </c>
      <c r="E399">
        <v>754</v>
      </c>
      <c r="F399">
        <v>382</v>
      </c>
      <c r="G399">
        <v>2967</v>
      </c>
      <c r="J399" s="53" t="s">
        <v>384</v>
      </c>
      <c r="K399" s="53">
        <v>874</v>
      </c>
    </row>
    <row r="400" spans="2:11" x14ac:dyDescent="0.25">
      <c r="B400">
        <f t="shared" si="6"/>
        <v>855</v>
      </c>
      <c r="C400" s="279" t="s">
        <v>326</v>
      </c>
      <c r="D400">
        <v>7482</v>
      </c>
      <c r="E400">
        <v>2994</v>
      </c>
      <c r="F400">
        <v>3541</v>
      </c>
      <c r="G400">
        <v>14017</v>
      </c>
      <c r="J400" s="53" t="s">
        <v>385</v>
      </c>
      <c r="K400" s="53">
        <v>479</v>
      </c>
    </row>
    <row r="401" spans="2:11" x14ac:dyDescent="0.25">
      <c r="B401">
        <f t="shared" si="6"/>
        <v>183</v>
      </c>
      <c r="C401" s="279" t="s">
        <v>327</v>
      </c>
      <c r="D401">
        <v>1341</v>
      </c>
      <c r="E401">
        <v>0</v>
      </c>
      <c r="F401">
        <v>305</v>
      </c>
      <c r="G401">
        <v>1646</v>
      </c>
      <c r="J401" s="53" t="s">
        <v>386</v>
      </c>
      <c r="K401" s="53">
        <v>297</v>
      </c>
    </row>
    <row r="402" spans="2:11" x14ac:dyDescent="0.25">
      <c r="B402">
        <f t="shared" si="6"/>
        <v>1700</v>
      </c>
      <c r="C402" s="279" t="s">
        <v>328</v>
      </c>
      <c r="D402">
        <v>1081</v>
      </c>
      <c r="E402">
        <v>54</v>
      </c>
      <c r="F402">
        <v>224</v>
      </c>
      <c r="G402">
        <v>1359</v>
      </c>
      <c r="J402" s="53" t="s">
        <v>387</v>
      </c>
      <c r="K402" s="53">
        <v>473</v>
      </c>
    </row>
    <row r="403" spans="2:11" x14ac:dyDescent="0.25">
      <c r="B403">
        <f t="shared" si="6"/>
        <v>1730</v>
      </c>
      <c r="C403" s="279" t="s">
        <v>329</v>
      </c>
      <c r="D403">
        <v>0</v>
      </c>
      <c r="E403">
        <v>0</v>
      </c>
      <c r="F403">
        <v>0</v>
      </c>
      <c r="G403">
        <v>0</v>
      </c>
      <c r="J403" s="53" t="s">
        <v>388</v>
      </c>
      <c r="K403" s="53">
        <v>707</v>
      </c>
    </row>
    <row r="404" spans="2:11" x14ac:dyDescent="0.25">
      <c r="B404">
        <f t="shared" si="6"/>
        <v>737</v>
      </c>
      <c r="C404" s="279" t="s">
        <v>330</v>
      </c>
      <c r="D404">
        <v>2000</v>
      </c>
      <c r="E404">
        <v>0</v>
      </c>
      <c r="F404">
        <v>780</v>
      </c>
      <c r="G404">
        <v>2780</v>
      </c>
      <c r="J404" s="53" t="s">
        <v>389</v>
      </c>
      <c r="K404" s="53">
        <v>478</v>
      </c>
    </row>
    <row r="405" spans="2:11" x14ac:dyDescent="0.25">
      <c r="B405">
        <f t="shared" si="6"/>
        <v>282</v>
      </c>
      <c r="C405" s="279" t="s">
        <v>331</v>
      </c>
      <c r="D405">
        <v>762</v>
      </c>
      <c r="E405">
        <v>303</v>
      </c>
      <c r="F405">
        <v>559</v>
      </c>
      <c r="G405">
        <v>1624</v>
      </c>
      <c r="J405" s="53" t="s">
        <v>390</v>
      </c>
      <c r="K405" s="53">
        <v>50</v>
      </c>
    </row>
    <row r="406" spans="2:11" x14ac:dyDescent="0.25">
      <c r="B406">
        <f t="shared" si="6"/>
        <v>856</v>
      </c>
      <c r="C406" s="279" t="s">
        <v>332</v>
      </c>
      <c r="D406">
        <v>2963</v>
      </c>
      <c r="E406">
        <v>0</v>
      </c>
      <c r="F406">
        <v>579</v>
      </c>
      <c r="G406">
        <v>3542</v>
      </c>
      <c r="J406" s="53" t="s">
        <v>391</v>
      </c>
      <c r="K406" s="53">
        <v>355</v>
      </c>
    </row>
    <row r="407" spans="2:11" x14ac:dyDescent="0.25">
      <c r="B407">
        <f t="shared" si="6"/>
        <v>450</v>
      </c>
      <c r="C407" s="279" t="s">
        <v>333</v>
      </c>
      <c r="D407">
        <v>613</v>
      </c>
      <c r="E407">
        <v>0</v>
      </c>
      <c r="F407">
        <v>0</v>
      </c>
      <c r="G407">
        <v>613</v>
      </c>
      <c r="J407" s="53" t="s">
        <v>392</v>
      </c>
      <c r="K407" s="53">
        <v>299</v>
      </c>
    </row>
    <row r="408" spans="2:11" x14ac:dyDescent="0.25">
      <c r="B408">
        <f t="shared" si="6"/>
        <v>451</v>
      </c>
      <c r="C408" s="279" t="s">
        <v>334</v>
      </c>
      <c r="D408">
        <v>3350</v>
      </c>
      <c r="E408">
        <v>12</v>
      </c>
      <c r="F408">
        <v>1477</v>
      </c>
      <c r="G408">
        <v>4839</v>
      </c>
      <c r="J408" s="53" t="s">
        <v>393</v>
      </c>
      <c r="K408" s="53">
        <v>476</v>
      </c>
    </row>
    <row r="409" spans="2:11" x14ac:dyDescent="0.25">
      <c r="B409">
        <f t="shared" si="6"/>
        <v>184</v>
      </c>
      <c r="C409" s="279" t="s">
        <v>335</v>
      </c>
      <c r="D409">
        <v>1383</v>
      </c>
      <c r="E409">
        <v>0</v>
      </c>
      <c r="F409">
        <v>328</v>
      </c>
      <c r="G409">
        <v>1711</v>
      </c>
      <c r="J409" s="53" t="s">
        <v>394</v>
      </c>
      <c r="K409" s="53">
        <v>637</v>
      </c>
    </row>
    <row r="410" spans="2:11" x14ac:dyDescent="0.25">
      <c r="B410" t="e">
        <f t="shared" si="6"/>
        <v>#N/A</v>
      </c>
      <c r="C410" s="279" t="s">
        <v>840</v>
      </c>
      <c r="D410">
        <v>26085</v>
      </c>
      <c r="E410">
        <v>6492</v>
      </c>
      <c r="F410">
        <v>5807</v>
      </c>
      <c r="G410">
        <v>38384</v>
      </c>
      <c r="J410" s="53" t="s">
        <v>395</v>
      </c>
      <c r="K410" s="53">
        <v>638</v>
      </c>
    </row>
    <row r="411" spans="2:11" x14ac:dyDescent="0.25">
      <c r="B411">
        <f t="shared" si="6"/>
        <v>1581</v>
      </c>
      <c r="C411" s="279" t="s">
        <v>337</v>
      </c>
      <c r="D411">
        <v>2092</v>
      </c>
      <c r="E411">
        <v>368</v>
      </c>
      <c r="F411">
        <v>560</v>
      </c>
      <c r="G411">
        <v>3020</v>
      </c>
      <c r="J411" s="53" t="s">
        <v>396</v>
      </c>
      <c r="K411" s="53">
        <v>56</v>
      </c>
    </row>
    <row r="412" spans="2:11" x14ac:dyDescent="0.25">
      <c r="B412">
        <f t="shared" si="6"/>
        <v>981</v>
      </c>
      <c r="C412" s="279" t="s">
        <v>338</v>
      </c>
      <c r="D412">
        <v>167</v>
      </c>
      <c r="E412">
        <v>0</v>
      </c>
      <c r="F412">
        <v>0</v>
      </c>
      <c r="G412">
        <v>167</v>
      </c>
      <c r="J412" s="53" t="s">
        <v>561</v>
      </c>
      <c r="K412" s="53">
        <v>1892</v>
      </c>
    </row>
    <row r="413" spans="2:11" x14ac:dyDescent="0.25">
      <c r="B413" t="e">
        <f t="shared" si="6"/>
        <v>#N/A</v>
      </c>
      <c r="C413" s="279" t="s">
        <v>684</v>
      </c>
      <c r="D413">
        <v>0</v>
      </c>
      <c r="E413">
        <v>0</v>
      </c>
      <c r="F413">
        <v>0</v>
      </c>
      <c r="G413">
        <v>0</v>
      </c>
      <c r="J413" s="53" t="s">
        <v>397</v>
      </c>
      <c r="K413" s="53">
        <v>879</v>
      </c>
    </row>
    <row r="414" spans="2:11" x14ac:dyDescent="0.25">
      <c r="B414">
        <f t="shared" si="6"/>
        <v>994</v>
      </c>
      <c r="C414" s="279" t="s">
        <v>339</v>
      </c>
      <c r="D414">
        <v>546</v>
      </c>
      <c r="E414">
        <v>572</v>
      </c>
      <c r="F414">
        <v>208</v>
      </c>
      <c r="G414">
        <v>1326</v>
      </c>
      <c r="J414" s="53" t="s">
        <v>398</v>
      </c>
      <c r="K414" s="53">
        <v>301</v>
      </c>
    </row>
    <row r="415" spans="2:11" x14ac:dyDescent="0.25">
      <c r="B415">
        <f t="shared" si="6"/>
        <v>858</v>
      </c>
      <c r="C415" s="279" t="s">
        <v>340</v>
      </c>
      <c r="D415">
        <v>1674</v>
      </c>
      <c r="E415">
        <v>0</v>
      </c>
      <c r="F415">
        <v>829</v>
      </c>
      <c r="G415">
        <v>2503</v>
      </c>
      <c r="J415" s="53" t="s">
        <v>399</v>
      </c>
      <c r="K415" s="53">
        <v>1896</v>
      </c>
    </row>
    <row r="416" spans="2:11" x14ac:dyDescent="0.25">
      <c r="B416">
        <f t="shared" si="6"/>
        <v>47</v>
      </c>
      <c r="C416" s="279" t="s">
        <v>341</v>
      </c>
      <c r="D416">
        <v>1299</v>
      </c>
      <c r="E416">
        <v>202</v>
      </c>
      <c r="F416">
        <v>798</v>
      </c>
      <c r="G416">
        <v>2299</v>
      </c>
      <c r="J416" s="53" t="s">
        <v>400</v>
      </c>
      <c r="K416" s="53">
        <v>642</v>
      </c>
    </row>
    <row r="417" spans="2:11" x14ac:dyDescent="0.25">
      <c r="B417">
        <f t="shared" si="6"/>
        <v>345</v>
      </c>
      <c r="C417" s="279" t="s">
        <v>342</v>
      </c>
      <c r="D417">
        <v>2755</v>
      </c>
      <c r="E417">
        <v>65</v>
      </c>
      <c r="F417">
        <v>2984</v>
      </c>
      <c r="G417">
        <v>5804</v>
      </c>
      <c r="J417" s="53" t="s">
        <v>401</v>
      </c>
      <c r="K417" s="53">
        <v>193</v>
      </c>
    </row>
    <row r="418" spans="2:11" x14ac:dyDescent="0.25">
      <c r="B418">
        <f t="shared" si="6"/>
        <v>717</v>
      </c>
      <c r="C418" s="279" t="s">
        <v>343</v>
      </c>
      <c r="D418">
        <v>774</v>
      </c>
      <c r="E418">
        <v>0</v>
      </c>
      <c r="F418">
        <v>0</v>
      </c>
      <c r="G418">
        <v>774</v>
      </c>
      <c r="J418" s="53" t="s">
        <v>612</v>
      </c>
      <c r="K418" s="53">
        <v>9999</v>
      </c>
    </row>
    <row r="419" spans="2:11" x14ac:dyDescent="0.25">
      <c r="B419">
        <f t="shared" si="6"/>
        <v>860</v>
      </c>
      <c r="C419" s="279" t="s">
        <v>344</v>
      </c>
      <c r="D419">
        <v>2738</v>
      </c>
      <c r="E419">
        <v>329</v>
      </c>
      <c r="F419">
        <v>1139</v>
      </c>
      <c r="G419">
        <v>4206</v>
      </c>
    </row>
    <row r="420" spans="2:11" x14ac:dyDescent="0.25">
      <c r="B420">
        <f t="shared" si="6"/>
        <v>861</v>
      </c>
      <c r="C420" s="279" t="s">
        <v>345</v>
      </c>
      <c r="D420">
        <v>3472</v>
      </c>
      <c r="E420">
        <v>87</v>
      </c>
      <c r="F420">
        <v>1948</v>
      </c>
      <c r="G420">
        <v>5507</v>
      </c>
    </row>
    <row r="421" spans="2:11" x14ac:dyDescent="0.25">
      <c r="B421">
        <f t="shared" si="6"/>
        <v>453</v>
      </c>
      <c r="C421" s="279" t="s">
        <v>346</v>
      </c>
      <c r="D421">
        <v>4040</v>
      </c>
      <c r="E421">
        <v>829</v>
      </c>
      <c r="F421">
        <v>1466</v>
      </c>
      <c r="G421">
        <v>6335</v>
      </c>
    </row>
    <row r="422" spans="2:11" x14ac:dyDescent="0.25">
      <c r="B422" t="e">
        <f t="shared" si="6"/>
        <v>#N/A</v>
      </c>
      <c r="C422" s="279" t="s">
        <v>685</v>
      </c>
      <c r="D422">
        <v>0</v>
      </c>
      <c r="E422">
        <v>0</v>
      </c>
      <c r="F422">
        <v>0</v>
      </c>
      <c r="G422">
        <v>0</v>
      </c>
    </row>
    <row r="423" spans="2:11" x14ac:dyDescent="0.25">
      <c r="B423">
        <f t="shared" si="6"/>
        <v>983</v>
      </c>
      <c r="C423" s="279" t="s">
        <v>347</v>
      </c>
      <c r="D423">
        <v>4115</v>
      </c>
      <c r="E423">
        <v>2107</v>
      </c>
      <c r="F423">
        <v>2610</v>
      </c>
      <c r="G423">
        <v>8832</v>
      </c>
    </row>
    <row r="424" spans="2:11" x14ac:dyDescent="0.25">
      <c r="B424">
        <f t="shared" si="6"/>
        <v>984</v>
      </c>
      <c r="C424" s="279" t="s">
        <v>348</v>
      </c>
      <c r="D424">
        <v>2539</v>
      </c>
      <c r="E424">
        <v>0</v>
      </c>
      <c r="F424">
        <v>1193</v>
      </c>
      <c r="G424">
        <v>3732</v>
      </c>
    </row>
    <row r="425" spans="2:11" x14ac:dyDescent="0.25">
      <c r="B425">
        <f t="shared" si="6"/>
        <v>620</v>
      </c>
      <c r="C425" s="279" t="s">
        <v>349</v>
      </c>
      <c r="D425">
        <v>636</v>
      </c>
      <c r="E425">
        <v>174</v>
      </c>
      <c r="F425">
        <v>275</v>
      </c>
      <c r="G425">
        <v>1085</v>
      </c>
    </row>
    <row r="426" spans="2:11" x14ac:dyDescent="0.25">
      <c r="B426">
        <f t="shared" si="6"/>
        <v>622</v>
      </c>
      <c r="C426" s="279" t="s">
        <v>350</v>
      </c>
      <c r="D426">
        <v>2849</v>
      </c>
      <c r="E426">
        <v>405</v>
      </c>
      <c r="F426">
        <v>1589</v>
      </c>
      <c r="G426">
        <v>4843</v>
      </c>
    </row>
    <row r="427" spans="2:11" x14ac:dyDescent="0.25">
      <c r="B427">
        <f t="shared" si="6"/>
        <v>48</v>
      </c>
      <c r="C427" s="279" t="s">
        <v>351</v>
      </c>
      <c r="D427">
        <v>815</v>
      </c>
      <c r="E427">
        <v>0</v>
      </c>
      <c r="F427">
        <v>385</v>
      </c>
      <c r="G427">
        <v>1200</v>
      </c>
    </row>
    <row r="428" spans="2:11" x14ac:dyDescent="0.25">
      <c r="B428">
        <f t="shared" si="6"/>
        <v>96</v>
      </c>
      <c r="C428" s="279" t="s">
        <v>352</v>
      </c>
      <c r="D428">
        <v>82</v>
      </c>
      <c r="E428">
        <v>0</v>
      </c>
      <c r="F428">
        <v>36</v>
      </c>
      <c r="G428">
        <v>118</v>
      </c>
    </row>
    <row r="429" spans="2:11" x14ac:dyDescent="0.25">
      <c r="B429">
        <f t="shared" si="6"/>
        <v>718</v>
      </c>
      <c r="C429" s="279" t="s">
        <v>353</v>
      </c>
      <c r="D429">
        <v>3736</v>
      </c>
      <c r="E429">
        <v>326</v>
      </c>
      <c r="F429">
        <v>0</v>
      </c>
      <c r="G429">
        <v>4062</v>
      </c>
    </row>
    <row r="430" spans="2:11" x14ac:dyDescent="0.25">
      <c r="B430">
        <f t="shared" si="6"/>
        <v>623</v>
      </c>
      <c r="C430" s="279" t="s">
        <v>354</v>
      </c>
      <c r="D430">
        <v>245</v>
      </c>
      <c r="E430">
        <v>0</v>
      </c>
      <c r="F430">
        <v>0</v>
      </c>
      <c r="G430">
        <v>245</v>
      </c>
    </row>
    <row r="431" spans="2:11" x14ac:dyDescent="0.25">
      <c r="B431">
        <f t="shared" si="6"/>
        <v>986</v>
      </c>
      <c r="C431" s="279" t="s">
        <v>355</v>
      </c>
      <c r="D431">
        <v>702</v>
      </c>
      <c r="E431">
        <v>0</v>
      </c>
      <c r="F431">
        <v>0</v>
      </c>
      <c r="G431">
        <v>702</v>
      </c>
    </row>
    <row r="432" spans="2:11" x14ac:dyDescent="0.25">
      <c r="B432" t="e">
        <f t="shared" si="6"/>
        <v>#N/A</v>
      </c>
      <c r="C432" s="279" t="s">
        <v>686</v>
      </c>
      <c r="D432">
        <v>0</v>
      </c>
      <c r="E432">
        <v>0</v>
      </c>
      <c r="F432">
        <v>0</v>
      </c>
      <c r="G432">
        <v>0</v>
      </c>
    </row>
    <row r="433" spans="2:7" x14ac:dyDescent="0.25">
      <c r="B433">
        <f t="shared" si="6"/>
        <v>626</v>
      </c>
      <c r="C433" s="279" t="s">
        <v>356</v>
      </c>
      <c r="D433">
        <v>1713</v>
      </c>
      <c r="E433">
        <v>0</v>
      </c>
      <c r="F433">
        <v>0</v>
      </c>
      <c r="G433">
        <v>1713</v>
      </c>
    </row>
    <row r="434" spans="2:7" x14ac:dyDescent="0.25">
      <c r="B434">
        <f t="shared" si="6"/>
        <v>285</v>
      </c>
      <c r="C434" s="279" t="s">
        <v>357</v>
      </c>
      <c r="D434">
        <v>962</v>
      </c>
      <c r="E434">
        <v>301</v>
      </c>
      <c r="F434">
        <v>202</v>
      </c>
      <c r="G434">
        <v>1465</v>
      </c>
    </row>
    <row r="435" spans="2:7" x14ac:dyDescent="0.25">
      <c r="B435">
        <f t="shared" si="6"/>
        <v>865</v>
      </c>
      <c r="C435" s="279" t="s">
        <v>358</v>
      </c>
      <c r="D435">
        <v>2138</v>
      </c>
      <c r="E435">
        <v>468</v>
      </c>
      <c r="F435">
        <v>695</v>
      </c>
      <c r="G435">
        <v>3301</v>
      </c>
    </row>
    <row r="436" spans="2:7" x14ac:dyDescent="0.25">
      <c r="B436">
        <f t="shared" si="6"/>
        <v>866</v>
      </c>
      <c r="C436" s="279" t="s">
        <v>359</v>
      </c>
      <c r="D436">
        <v>688</v>
      </c>
      <c r="E436">
        <v>0</v>
      </c>
      <c r="F436">
        <v>0</v>
      </c>
      <c r="G436">
        <v>688</v>
      </c>
    </row>
    <row r="437" spans="2:7" x14ac:dyDescent="0.25">
      <c r="B437">
        <f t="shared" si="6"/>
        <v>867</v>
      </c>
      <c r="C437" s="279" t="s">
        <v>360</v>
      </c>
      <c r="D437">
        <v>3743</v>
      </c>
      <c r="E437">
        <v>119</v>
      </c>
      <c r="F437">
        <v>2611</v>
      </c>
      <c r="G437">
        <v>6473</v>
      </c>
    </row>
    <row r="438" spans="2:7" x14ac:dyDescent="0.25">
      <c r="B438">
        <f t="shared" si="6"/>
        <v>627</v>
      </c>
      <c r="C438" s="279" t="s">
        <v>361</v>
      </c>
      <c r="D438">
        <v>914</v>
      </c>
      <c r="E438">
        <v>0</v>
      </c>
      <c r="F438">
        <v>69</v>
      </c>
      <c r="G438">
        <v>983</v>
      </c>
    </row>
    <row r="439" spans="2:7" x14ac:dyDescent="0.25">
      <c r="B439">
        <f t="shared" si="6"/>
        <v>289</v>
      </c>
      <c r="C439" s="279" t="s">
        <v>362</v>
      </c>
      <c r="D439">
        <v>1196</v>
      </c>
      <c r="E439">
        <v>66</v>
      </c>
      <c r="F439">
        <v>1726</v>
      </c>
      <c r="G439">
        <v>2988</v>
      </c>
    </row>
    <row r="440" spans="2:7" x14ac:dyDescent="0.25">
      <c r="B440" t="e">
        <f t="shared" si="6"/>
        <v>#N/A</v>
      </c>
      <c r="C440" s="279" t="s">
        <v>687</v>
      </c>
      <c r="D440">
        <v>0</v>
      </c>
      <c r="E440">
        <v>0</v>
      </c>
      <c r="F440">
        <v>0</v>
      </c>
      <c r="G440">
        <v>0</v>
      </c>
    </row>
    <row r="441" spans="2:7" x14ac:dyDescent="0.25">
      <c r="B441">
        <f t="shared" si="6"/>
        <v>629</v>
      </c>
      <c r="C441" s="279" t="s">
        <v>363</v>
      </c>
      <c r="D441">
        <v>1101</v>
      </c>
      <c r="E441">
        <v>0</v>
      </c>
      <c r="F441">
        <v>1184</v>
      </c>
      <c r="G441">
        <v>2285</v>
      </c>
    </row>
    <row r="442" spans="2:7" x14ac:dyDescent="0.25">
      <c r="B442">
        <f t="shared" si="6"/>
        <v>852</v>
      </c>
      <c r="C442" s="279" t="s">
        <v>364</v>
      </c>
      <c r="D442">
        <v>642</v>
      </c>
      <c r="E442">
        <v>0</v>
      </c>
      <c r="F442">
        <v>93</v>
      </c>
      <c r="G442">
        <v>735</v>
      </c>
    </row>
    <row r="443" spans="2:7" x14ac:dyDescent="0.25">
      <c r="B443">
        <f t="shared" si="6"/>
        <v>988</v>
      </c>
      <c r="C443" s="279" t="s">
        <v>365</v>
      </c>
      <c r="D443">
        <v>2424</v>
      </c>
      <c r="E443">
        <v>444</v>
      </c>
      <c r="F443">
        <v>1199</v>
      </c>
      <c r="G443">
        <v>4067</v>
      </c>
    </row>
    <row r="444" spans="2:7" x14ac:dyDescent="0.25">
      <c r="B444">
        <f t="shared" si="6"/>
        <v>457</v>
      </c>
      <c r="C444" s="279" t="s">
        <v>366</v>
      </c>
      <c r="D444">
        <v>838</v>
      </c>
      <c r="E444">
        <v>0</v>
      </c>
      <c r="F444">
        <v>495</v>
      </c>
      <c r="G444">
        <v>1333</v>
      </c>
    </row>
    <row r="445" spans="2:7" x14ac:dyDescent="0.25">
      <c r="B445">
        <f t="shared" si="6"/>
        <v>870</v>
      </c>
      <c r="C445" s="279" t="s">
        <v>367</v>
      </c>
      <c r="D445">
        <v>1426</v>
      </c>
      <c r="E445">
        <v>71</v>
      </c>
      <c r="F445">
        <v>524</v>
      </c>
      <c r="G445">
        <v>2021</v>
      </c>
    </row>
    <row r="446" spans="2:7" x14ac:dyDescent="0.25">
      <c r="B446" t="e">
        <f t="shared" si="6"/>
        <v>#N/A</v>
      </c>
      <c r="C446" s="279" t="s">
        <v>688</v>
      </c>
      <c r="D446">
        <v>0</v>
      </c>
      <c r="E446">
        <v>0</v>
      </c>
      <c r="F446">
        <v>0</v>
      </c>
      <c r="G446">
        <v>0</v>
      </c>
    </row>
    <row r="447" spans="2:7" x14ac:dyDescent="0.25">
      <c r="B447">
        <f t="shared" si="6"/>
        <v>668</v>
      </c>
      <c r="C447" s="279" t="s">
        <v>368</v>
      </c>
      <c r="D447">
        <v>700</v>
      </c>
      <c r="E447">
        <v>0</v>
      </c>
      <c r="F447">
        <v>195</v>
      </c>
      <c r="G447">
        <v>895</v>
      </c>
    </row>
    <row r="448" spans="2:7" x14ac:dyDescent="0.25">
      <c r="B448" t="e">
        <f t="shared" si="6"/>
        <v>#N/A</v>
      </c>
      <c r="C448" s="279" t="s">
        <v>841</v>
      </c>
      <c r="D448">
        <v>0</v>
      </c>
      <c r="E448">
        <v>0</v>
      </c>
      <c r="F448">
        <v>0</v>
      </c>
      <c r="G448">
        <v>0</v>
      </c>
    </row>
    <row r="449" spans="2:7" x14ac:dyDescent="0.25">
      <c r="B449">
        <f t="shared" si="6"/>
        <v>1701</v>
      </c>
      <c r="C449" s="279" t="s">
        <v>369</v>
      </c>
      <c r="D449">
        <v>1080</v>
      </c>
      <c r="E449">
        <v>0</v>
      </c>
      <c r="F449">
        <v>71</v>
      </c>
      <c r="G449">
        <v>1151</v>
      </c>
    </row>
    <row r="450" spans="2:7" x14ac:dyDescent="0.25">
      <c r="B450">
        <f t="shared" si="6"/>
        <v>293</v>
      </c>
      <c r="C450" s="279" t="s">
        <v>370</v>
      </c>
      <c r="D450">
        <v>667</v>
      </c>
      <c r="E450">
        <v>0</v>
      </c>
      <c r="F450">
        <v>0</v>
      </c>
      <c r="G450">
        <v>667</v>
      </c>
    </row>
    <row r="451" spans="2:7" x14ac:dyDescent="0.25">
      <c r="B451">
        <f t="shared" ref="B451:B491" si="7">VLOOKUP(C451,gemeentenaam,2,FALSE)</f>
        <v>1783</v>
      </c>
      <c r="C451" s="279" t="s">
        <v>371</v>
      </c>
      <c r="D451">
        <v>5092</v>
      </c>
      <c r="E451">
        <v>302</v>
      </c>
      <c r="F451">
        <v>2335</v>
      </c>
      <c r="G451">
        <v>7729</v>
      </c>
    </row>
    <row r="452" spans="2:7" x14ac:dyDescent="0.25">
      <c r="B452">
        <f t="shared" si="7"/>
        <v>98</v>
      </c>
      <c r="C452" s="279" t="s">
        <v>372</v>
      </c>
      <c r="D452">
        <v>2068</v>
      </c>
      <c r="E452">
        <v>119</v>
      </c>
      <c r="F452">
        <v>413</v>
      </c>
      <c r="G452">
        <v>2600</v>
      </c>
    </row>
    <row r="453" spans="2:7" x14ac:dyDescent="0.25">
      <c r="B453">
        <f t="shared" si="7"/>
        <v>614</v>
      </c>
      <c r="C453" s="279" t="s">
        <v>373</v>
      </c>
      <c r="D453">
        <v>722</v>
      </c>
      <c r="E453">
        <v>126</v>
      </c>
      <c r="F453">
        <v>0</v>
      </c>
      <c r="G453">
        <v>848</v>
      </c>
    </row>
    <row r="454" spans="2:7" x14ac:dyDescent="0.25">
      <c r="B454">
        <f t="shared" si="7"/>
        <v>189</v>
      </c>
      <c r="C454" s="279" t="s">
        <v>374</v>
      </c>
      <c r="D454">
        <v>603</v>
      </c>
      <c r="E454">
        <v>0</v>
      </c>
      <c r="F454">
        <v>158</v>
      </c>
      <c r="G454">
        <v>761</v>
      </c>
    </row>
    <row r="455" spans="2:7" x14ac:dyDescent="0.25">
      <c r="B455" t="e">
        <f t="shared" si="7"/>
        <v>#N/A</v>
      </c>
      <c r="C455" s="279" t="s">
        <v>630</v>
      </c>
      <c r="D455">
        <v>0</v>
      </c>
      <c r="E455">
        <v>0</v>
      </c>
      <c r="F455">
        <v>0</v>
      </c>
      <c r="G455">
        <v>0</v>
      </c>
    </row>
    <row r="456" spans="2:7" x14ac:dyDescent="0.25">
      <c r="B456" t="e">
        <f t="shared" si="7"/>
        <v>#N/A</v>
      </c>
      <c r="C456" s="279" t="s">
        <v>631</v>
      </c>
      <c r="D456">
        <v>0</v>
      </c>
      <c r="E456">
        <v>0</v>
      </c>
      <c r="F456">
        <v>0</v>
      </c>
      <c r="G456">
        <v>0</v>
      </c>
    </row>
    <row r="457" spans="2:7" x14ac:dyDescent="0.25">
      <c r="B457">
        <f t="shared" si="7"/>
        <v>296</v>
      </c>
      <c r="C457" s="279" t="s">
        <v>375</v>
      </c>
      <c r="D457">
        <v>2023</v>
      </c>
      <c r="E457">
        <v>78</v>
      </c>
      <c r="F457">
        <v>1297</v>
      </c>
      <c r="G457">
        <v>3398</v>
      </c>
    </row>
    <row r="458" spans="2:7" x14ac:dyDescent="0.25">
      <c r="B458">
        <f t="shared" si="7"/>
        <v>1696</v>
      </c>
      <c r="C458" s="279" t="s">
        <v>376</v>
      </c>
      <c r="D458">
        <v>0</v>
      </c>
      <c r="E458">
        <v>0</v>
      </c>
      <c r="F458">
        <v>0</v>
      </c>
      <c r="G458">
        <v>0</v>
      </c>
    </row>
    <row r="459" spans="2:7" x14ac:dyDescent="0.25">
      <c r="B459">
        <f t="shared" si="7"/>
        <v>352</v>
      </c>
      <c r="C459" s="279" t="s">
        <v>377</v>
      </c>
      <c r="D459">
        <v>1360</v>
      </c>
      <c r="E459">
        <v>0</v>
      </c>
      <c r="F459">
        <v>625</v>
      </c>
      <c r="G459">
        <v>1985</v>
      </c>
    </row>
    <row r="460" spans="2:7" x14ac:dyDescent="0.25">
      <c r="B460" t="e">
        <f t="shared" si="7"/>
        <v>#N/A</v>
      </c>
      <c r="C460" s="279" t="s">
        <v>689</v>
      </c>
      <c r="D460">
        <v>0</v>
      </c>
      <c r="E460">
        <v>0</v>
      </c>
      <c r="F460">
        <v>0</v>
      </c>
      <c r="G460">
        <v>0</v>
      </c>
    </row>
    <row r="461" spans="2:7" x14ac:dyDescent="0.25">
      <c r="B461">
        <f t="shared" si="7"/>
        <v>53</v>
      </c>
      <c r="C461" s="279" t="s">
        <v>378</v>
      </c>
      <c r="D461">
        <v>783</v>
      </c>
      <c r="E461">
        <v>0</v>
      </c>
      <c r="F461">
        <v>46</v>
      </c>
      <c r="G461">
        <v>829</v>
      </c>
    </row>
    <row r="462" spans="2:7" x14ac:dyDescent="0.25">
      <c r="B462">
        <f t="shared" si="7"/>
        <v>294</v>
      </c>
      <c r="C462" s="279" t="s">
        <v>379</v>
      </c>
      <c r="D462">
        <v>953</v>
      </c>
      <c r="E462">
        <v>364</v>
      </c>
      <c r="F462">
        <v>922</v>
      </c>
      <c r="G462">
        <v>2239</v>
      </c>
    </row>
    <row r="463" spans="2:7" x14ac:dyDescent="0.25">
      <c r="B463">
        <f t="shared" si="7"/>
        <v>873</v>
      </c>
      <c r="C463" s="279" t="s">
        <v>380</v>
      </c>
      <c r="D463">
        <v>418</v>
      </c>
      <c r="E463">
        <v>0</v>
      </c>
      <c r="F463">
        <v>470</v>
      </c>
      <c r="G463">
        <v>888</v>
      </c>
    </row>
    <row r="464" spans="2:7" x14ac:dyDescent="0.25">
      <c r="B464">
        <f t="shared" si="7"/>
        <v>632</v>
      </c>
      <c r="C464" s="279" t="s">
        <v>381</v>
      </c>
      <c r="D464">
        <v>1754</v>
      </c>
      <c r="E464">
        <v>171</v>
      </c>
      <c r="F464">
        <v>3199</v>
      </c>
      <c r="G464">
        <v>5124</v>
      </c>
    </row>
    <row r="465" spans="2:7" x14ac:dyDescent="0.25">
      <c r="B465" t="e">
        <f t="shared" si="7"/>
        <v>#N/A</v>
      </c>
      <c r="C465" s="279" t="s">
        <v>690</v>
      </c>
      <c r="D465">
        <v>0</v>
      </c>
      <c r="E465">
        <v>0</v>
      </c>
      <c r="F465">
        <v>0</v>
      </c>
      <c r="G465">
        <v>0</v>
      </c>
    </row>
    <row r="466" spans="2:7" x14ac:dyDescent="0.25">
      <c r="B466">
        <f t="shared" si="7"/>
        <v>1690</v>
      </c>
      <c r="C466" s="279" t="s">
        <v>73</v>
      </c>
      <c r="D466">
        <v>1787</v>
      </c>
      <c r="E466">
        <v>0</v>
      </c>
      <c r="F466">
        <v>0</v>
      </c>
      <c r="G466">
        <v>1787</v>
      </c>
    </row>
    <row r="467" spans="2:7" x14ac:dyDescent="0.25">
      <c r="B467">
        <f t="shared" si="7"/>
        <v>880</v>
      </c>
      <c r="C467" s="279" t="s">
        <v>382</v>
      </c>
      <c r="D467">
        <v>1091</v>
      </c>
      <c r="E467">
        <v>0</v>
      </c>
      <c r="F467">
        <v>0</v>
      </c>
      <c r="G467">
        <v>1091</v>
      </c>
    </row>
    <row r="468" spans="2:7" x14ac:dyDescent="0.25">
      <c r="B468">
        <f t="shared" si="7"/>
        <v>351</v>
      </c>
      <c r="C468" s="279" t="s">
        <v>383</v>
      </c>
      <c r="D468">
        <v>0</v>
      </c>
      <c r="E468">
        <v>0</v>
      </c>
      <c r="F468">
        <v>0</v>
      </c>
      <c r="G468">
        <v>0</v>
      </c>
    </row>
    <row r="469" spans="2:7" x14ac:dyDescent="0.25">
      <c r="B469">
        <f t="shared" si="7"/>
        <v>874</v>
      </c>
      <c r="C469" s="279" t="s">
        <v>384</v>
      </c>
      <c r="D469">
        <v>810</v>
      </c>
      <c r="E469">
        <v>0</v>
      </c>
      <c r="F469">
        <v>0</v>
      </c>
      <c r="G469">
        <v>810</v>
      </c>
    </row>
    <row r="470" spans="2:7" x14ac:dyDescent="0.25">
      <c r="B470" t="e">
        <f t="shared" si="7"/>
        <v>#N/A</v>
      </c>
      <c r="C470" s="279" t="s">
        <v>691</v>
      </c>
      <c r="D470">
        <v>0</v>
      </c>
      <c r="E470">
        <v>0</v>
      </c>
      <c r="F470">
        <v>0</v>
      </c>
      <c r="G470">
        <v>0</v>
      </c>
    </row>
    <row r="471" spans="2:7" x14ac:dyDescent="0.25">
      <c r="B471" t="e">
        <f t="shared" si="7"/>
        <v>#N/A</v>
      </c>
      <c r="C471" s="279" t="s">
        <v>692</v>
      </c>
      <c r="D471">
        <v>0</v>
      </c>
      <c r="E471">
        <v>0</v>
      </c>
      <c r="F471">
        <v>0</v>
      </c>
      <c r="G471">
        <v>0</v>
      </c>
    </row>
    <row r="472" spans="2:7" x14ac:dyDescent="0.25">
      <c r="B472">
        <f t="shared" si="7"/>
        <v>479</v>
      </c>
      <c r="C472" s="279" t="s">
        <v>385</v>
      </c>
      <c r="D472">
        <v>14365</v>
      </c>
      <c r="E472">
        <v>2646</v>
      </c>
      <c r="F472">
        <v>1405</v>
      </c>
      <c r="G472">
        <v>18416</v>
      </c>
    </row>
    <row r="473" spans="2:7" x14ac:dyDescent="0.25">
      <c r="B473">
        <f t="shared" si="7"/>
        <v>297</v>
      </c>
      <c r="C473" s="279" t="s">
        <v>386</v>
      </c>
      <c r="D473">
        <v>2001</v>
      </c>
      <c r="E473">
        <v>269</v>
      </c>
      <c r="F473">
        <v>933</v>
      </c>
      <c r="G473">
        <v>3203</v>
      </c>
    </row>
    <row r="474" spans="2:7" x14ac:dyDescent="0.25">
      <c r="B474">
        <f t="shared" si="7"/>
        <v>473</v>
      </c>
      <c r="C474" s="279" t="s">
        <v>387</v>
      </c>
      <c r="D474">
        <v>996</v>
      </c>
      <c r="E474">
        <v>0</v>
      </c>
      <c r="F474">
        <v>23</v>
      </c>
      <c r="G474">
        <v>1019</v>
      </c>
    </row>
    <row r="475" spans="2:7" x14ac:dyDescent="0.25">
      <c r="B475">
        <f t="shared" si="7"/>
        <v>707</v>
      </c>
      <c r="C475" s="279" t="s">
        <v>388</v>
      </c>
      <c r="D475">
        <v>406</v>
      </c>
      <c r="E475">
        <v>0</v>
      </c>
      <c r="F475">
        <v>0</v>
      </c>
      <c r="G475">
        <v>406</v>
      </c>
    </row>
    <row r="476" spans="2:7" x14ac:dyDescent="0.25">
      <c r="B476">
        <f t="shared" si="7"/>
        <v>478</v>
      </c>
      <c r="C476" s="279" t="s">
        <v>389</v>
      </c>
      <c r="D476">
        <v>421</v>
      </c>
      <c r="E476">
        <v>0</v>
      </c>
      <c r="F476">
        <v>0</v>
      </c>
      <c r="G476">
        <v>421</v>
      </c>
    </row>
    <row r="477" spans="2:7" x14ac:dyDescent="0.25">
      <c r="B477">
        <f t="shared" si="7"/>
        <v>50</v>
      </c>
      <c r="C477" s="279" t="s">
        <v>390</v>
      </c>
      <c r="D477">
        <v>1262</v>
      </c>
      <c r="E477">
        <v>0</v>
      </c>
      <c r="F477">
        <v>300</v>
      </c>
      <c r="G477">
        <v>1562</v>
      </c>
    </row>
    <row r="478" spans="2:7" x14ac:dyDescent="0.25">
      <c r="B478">
        <f t="shared" si="7"/>
        <v>355</v>
      </c>
      <c r="C478" s="279" t="s">
        <v>391</v>
      </c>
      <c r="D478">
        <v>2223</v>
      </c>
      <c r="E478">
        <v>1794</v>
      </c>
      <c r="F478">
        <v>1033</v>
      </c>
      <c r="G478">
        <v>5050</v>
      </c>
    </row>
    <row r="479" spans="2:7" x14ac:dyDescent="0.25">
      <c r="B479">
        <f t="shared" si="7"/>
        <v>299</v>
      </c>
      <c r="C479" s="279" t="s">
        <v>392</v>
      </c>
      <c r="D479">
        <v>2354</v>
      </c>
      <c r="E479">
        <v>520</v>
      </c>
      <c r="F479">
        <v>720</v>
      </c>
      <c r="G479">
        <v>3594</v>
      </c>
    </row>
    <row r="480" spans="2:7" x14ac:dyDescent="0.25">
      <c r="B480" t="e">
        <f t="shared" si="7"/>
        <v>#N/A</v>
      </c>
      <c r="C480" s="279" t="s">
        <v>842</v>
      </c>
      <c r="D480">
        <v>0</v>
      </c>
      <c r="E480">
        <v>0</v>
      </c>
      <c r="F480">
        <v>0</v>
      </c>
      <c r="G480">
        <v>0</v>
      </c>
    </row>
    <row r="481" spans="2:7" x14ac:dyDescent="0.25">
      <c r="B481">
        <f t="shared" si="7"/>
        <v>476</v>
      </c>
      <c r="C481" s="279" t="s">
        <v>393</v>
      </c>
      <c r="D481">
        <v>0</v>
      </c>
      <c r="E481">
        <v>0</v>
      </c>
      <c r="F481">
        <v>0</v>
      </c>
      <c r="G481">
        <v>0</v>
      </c>
    </row>
    <row r="482" spans="2:7" x14ac:dyDescent="0.25">
      <c r="B482">
        <f t="shared" si="7"/>
        <v>637</v>
      </c>
      <c r="C482" s="279" t="s">
        <v>394</v>
      </c>
      <c r="D482">
        <v>7774</v>
      </c>
      <c r="E482">
        <v>2511</v>
      </c>
      <c r="F482">
        <v>2478</v>
      </c>
      <c r="G482">
        <v>12763</v>
      </c>
    </row>
    <row r="483" spans="2:7" x14ac:dyDescent="0.25">
      <c r="B483">
        <f t="shared" si="7"/>
        <v>638</v>
      </c>
      <c r="C483" s="279" t="s">
        <v>395</v>
      </c>
      <c r="D483">
        <v>234</v>
      </c>
      <c r="E483">
        <v>0</v>
      </c>
      <c r="F483">
        <v>0</v>
      </c>
      <c r="G483">
        <v>234</v>
      </c>
    </row>
    <row r="484" spans="2:7" x14ac:dyDescent="0.25">
      <c r="B484">
        <f t="shared" si="7"/>
        <v>56</v>
      </c>
      <c r="C484" s="279" t="s">
        <v>396</v>
      </c>
      <c r="D484">
        <v>964</v>
      </c>
      <c r="E484">
        <v>0</v>
      </c>
      <c r="F484">
        <v>213</v>
      </c>
      <c r="G484">
        <v>1177</v>
      </c>
    </row>
    <row r="485" spans="2:7" x14ac:dyDescent="0.25">
      <c r="B485">
        <f t="shared" si="7"/>
        <v>1892</v>
      </c>
      <c r="C485" s="279" t="s">
        <v>561</v>
      </c>
      <c r="D485">
        <v>1805</v>
      </c>
      <c r="E485">
        <v>0</v>
      </c>
      <c r="F485">
        <v>388</v>
      </c>
      <c r="G485">
        <v>2193</v>
      </c>
    </row>
    <row r="486" spans="2:7" x14ac:dyDescent="0.25">
      <c r="B486">
        <f t="shared" si="7"/>
        <v>879</v>
      </c>
      <c r="C486" s="279" t="s">
        <v>397</v>
      </c>
      <c r="D486">
        <v>412</v>
      </c>
      <c r="E486">
        <v>153</v>
      </c>
      <c r="F486">
        <v>280</v>
      </c>
      <c r="G486">
        <v>845</v>
      </c>
    </row>
    <row r="487" spans="2:7" x14ac:dyDescent="0.25">
      <c r="B487">
        <f t="shared" si="7"/>
        <v>301</v>
      </c>
      <c r="C487" s="279" t="s">
        <v>398</v>
      </c>
      <c r="D487">
        <v>2004</v>
      </c>
      <c r="E487">
        <v>608</v>
      </c>
      <c r="F487">
        <v>1791</v>
      </c>
      <c r="G487">
        <v>4403</v>
      </c>
    </row>
    <row r="488" spans="2:7" x14ac:dyDescent="0.25">
      <c r="B488">
        <f t="shared" si="7"/>
        <v>1896</v>
      </c>
      <c r="C488" s="279" t="s">
        <v>399</v>
      </c>
      <c r="D488">
        <v>1278</v>
      </c>
      <c r="E488">
        <v>0</v>
      </c>
      <c r="F488">
        <v>90</v>
      </c>
      <c r="G488">
        <v>1368</v>
      </c>
    </row>
    <row r="489" spans="2:7" x14ac:dyDescent="0.25">
      <c r="B489">
        <f t="shared" si="7"/>
        <v>642</v>
      </c>
      <c r="C489" s="279" t="s">
        <v>400</v>
      </c>
      <c r="D489">
        <v>1795</v>
      </c>
      <c r="E489">
        <v>197</v>
      </c>
      <c r="F489">
        <v>570</v>
      </c>
      <c r="G489">
        <v>2562</v>
      </c>
    </row>
    <row r="490" spans="2:7" x14ac:dyDescent="0.25">
      <c r="B490">
        <f t="shared" si="7"/>
        <v>193</v>
      </c>
      <c r="C490" s="279" t="s">
        <v>401</v>
      </c>
      <c r="D490">
        <v>10983</v>
      </c>
      <c r="E490">
        <v>3166</v>
      </c>
      <c r="F490">
        <v>2207</v>
      </c>
      <c r="G490">
        <v>16356</v>
      </c>
    </row>
    <row r="491" spans="2:7" x14ac:dyDescent="0.25">
      <c r="B491">
        <f t="shared" si="7"/>
        <v>9999</v>
      </c>
      <c r="C491" s="279" t="s">
        <v>612</v>
      </c>
      <c r="D491" s="281">
        <f t="shared" ref="D491:F491" si="8">SUM(D3:D490)</f>
        <v>883871</v>
      </c>
      <c r="E491" s="281">
        <f t="shared" si="8"/>
        <v>140170</v>
      </c>
      <c r="F491" s="281">
        <f t="shared" si="8"/>
        <v>352730</v>
      </c>
      <c r="G491" s="281">
        <f>SUM(G3:G490)</f>
        <v>1376771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1"/>
  <sheetViews>
    <sheetView workbookViewId="0"/>
  </sheetViews>
  <sheetFormatPr defaultRowHeight="13.2" x14ac:dyDescent="0.25"/>
  <cols>
    <col min="1" max="1" width="3.88671875" customWidth="1"/>
    <col min="3" max="3" width="17.44140625" customWidth="1"/>
    <col min="4" max="4" width="11.33203125" customWidth="1"/>
    <col min="5" max="5" width="11.6640625" customWidth="1"/>
    <col min="6" max="7" width="12.44140625" customWidth="1"/>
    <col min="15" max="15" width="10.44140625" customWidth="1"/>
  </cols>
  <sheetData>
    <row r="2" spans="2:16" ht="14.4" x14ac:dyDescent="0.3">
      <c r="C2" s="282" t="s">
        <v>843</v>
      </c>
      <c r="D2" s="282" t="s">
        <v>844</v>
      </c>
      <c r="E2" s="282" t="s">
        <v>845</v>
      </c>
      <c r="F2" s="282" t="s">
        <v>846</v>
      </c>
      <c r="G2" s="282" t="s">
        <v>706</v>
      </c>
      <c r="K2" s="1" t="s">
        <v>700</v>
      </c>
      <c r="L2" s="1"/>
      <c r="M2" s="1"/>
      <c r="N2" s="1"/>
      <c r="O2" s="1"/>
      <c r="P2" s="1"/>
    </row>
    <row r="3" spans="2:16" x14ac:dyDescent="0.25">
      <c r="B3">
        <f t="shared" ref="B3:B66" si="0">VLOOKUP(C3,gemeentenaam,2,FALSE)</f>
        <v>1680</v>
      </c>
      <c r="C3" s="50" t="s">
        <v>0</v>
      </c>
      <c r="D3">
        <v>1093</v>
      </c>
      <c r="E3">
        <v>0</v>
      </c>
      <c r="F3">
        <v>50</v>
      </c>
      <c r="G3">
        <f>SUM(D3:F3)</f>
        <v>1143</v>
      </c>
      <c r="K3" s="52" t="s">
        <v>701</v>
      </c>
      <c r="L3" s="58" t="str">
        <f>+'Uitk 2013 tm 2016'!D9</f>
        <v>Zwolle</v>
      </c>
      <c r="M3" s="52"/>
      <c r="N3" s="52" t="s">
        <v>705</v>
      </c>
      <c r="O3" s="52">
        <f>VLOOKUP(L3,gemeentenaam,2,FALSE)</f>
        <v>193</v>
      </c>
      <c r="P3" s="52"/>
    </row>
    <row r="4" spans="2:16" x14ac:dyDescent="0.25">
      <c r="B4">
        <f t="shared" si="0"/>
        <v>738</v>
      </c>
      <c r="C4" s="50" t="s">
        <v>1</v>
      </c>
      <c r="D4">
        <v>350</v>
      </c>
      <c r="E4">
        <v>0</v>
      </c>
      <c r="F4">
        <v>80</v>
      </c>
      <c r="G4">
        <f t="shared" ref="G4:G67" si="1">SUM(D4:F4)</f>
        <v>430</v>
      </c>
      <c r="K4" s="52"/>
      <c r="L4" s="52"/>
      <c r="M4" s="52"/>
      <c r="N4" s="52"/>
      <c r="O4" s="52"/>
      <c r="P4" s="52"/>
    </row>
    <row r="5" spans="2:16" x14ac:dyDescent="0.25">
      <c r="B5">
        <f t="shared" si="0"/>
        <v>358</v>
      </c>
      <c r="C5" s="50" t="s">
        <v>2</v>
      </c>
      <c r="D5">
        <v>1997</v>
      </c>
      <c r="E5">
        <v>1</v>
      </c>
      <c r="F5">
        <v>0</v>
      </c>
      <c r="G5">
        <f t="shared" si="1"/>
        <v>1998</v>
      </c>
      <c r="K5" s="52"/>
      <c r="L5" s="50" t="s">
        <v>707</v>
      </c>
      <c r="M5" s="57">
        <v>2013</v>
      </c>
      <c r="N5" s="57">
        <f>+M5+1</f>
        <v>2014</v>
      </c>
      <c r="O5" s="57">
        <f t="shared" ref="O5:P5" si="2">+N5+1</f>
        <v>2015</v>
      </c>
      <c r="P5" s="57">
        <f t="shared" si="2"/>
        <v>2016</v>
      </c>
    </row>
    <row r="6" spans="2:16" x14ac:dyDescent="0.25">
      <c r="B6">
        <f t="shared" si="0"/>
        <v>197</v>
      </c>
      <c r="C6" s="50" t="s">
        <v>3</v>
      </c>
      <c r="D6">
        <v>957</v>
      </c>
      <c r="E6">
        <v>148</v>
      </c>
      <c r="F6">
        <v>395</v>
      </c>
      <c r="G6">
        <f t="shared" si="1"/>
        <v>1500</v>
      </c>
      <c r="K6" s="52" t="s">
        <v>702</v>
      </c>
      <c r="L6" s="52"/>
      <c r="M6" s="54">
        <f>VLOOKUP($O$3,begr2013,3,FALSE)</f>
        <v>10983</v>
      </c>
      <c r="N6" s="54">
        <f>VLOOKUP($O$3,begr2014,3,FALSE)</f>
        <v>8679</v>
      </c>
      <c r="O6" s="54">
        <f>0*VLOOKUP($O$3,begr2013,3,FALSE)</f>
        <v>0</v>
      </c>
      <c r="P6" s="54">
        <f>0*VLOOKUP($O$3,begr2013,3,FALSE)</f>
        <v>0</v>
      </c>
    </row>
    <row r="7" spans="2:16" x14ac:dyDescent="0.25">
      <c r="B7" t="e">
        <f t="shared" si="0"/>
        <v>#N/A</v>
      </c>
      <c r="C7" s="50" t="s">
        <v>632</v>
      </c>
      <c r="D7">
        <v>0</v>
      </c>
      <c r="E7">
        <v>0</v>
      </c>
      <c r="F7">
        <v>0</v>
      </c>
      <c r="G7">
        <f t="shared" si="1"/>
        <v>0</v>
      </c>
      <c r="K7" s="52" t="s">
        <v>704</v>
      </c>
      <c r="L7" s="52"/>
      <c r="M7" s="54">
        <f>VLOOKUP($O$3,begr2013,4,FALSE)</f>
        <v>3166</v>
      </c>
      <c r="N7" s="54">
        <f>VLOOKUP($O$3,begr2014,4,FALSE)</f>
        <v>2710</v>
      </c>
      <c r="O7" s="54">
        <f>0*VLOOKUP($O$3,begr2013,4,FALSE)</f>
        <v>0</v>
      </c>
      <c r="P7" s="54">
        <f>0*VLOOKUP($O$3,begr2013,4,FALSE)</f>
        <v>0</v>
      </c>
    </row>
    <row r="8" spans="2:16" x14ac:dyDescent="0.25">
      <c r="B8" t="e">
        <f t="shared" si="0"/>
        <v>#N/A</v>
      </c>
      <c r="C8" s="50" t="s">
        <v>633</v>
      </c>
      <c r="D8">
        <v>0</v>
      </c>
      <c r="E8">
        <v>0</v>
      </c>
      <c r="F8">
        <v>0</v>
      </c>
      <c r="G8">
        <f t="shared" si="1"/>
        <v>0</v>
      </c>
      <c r="K8" s="52" t="s">
        <v>703</v>
      </c>
      <c r="L8" s="52"/>
      <c r="M8" s="54">
        <f>VLOOKUP($O$3,begr2013,5,FALSE)</f>
        <v>2207</v>
      </c>
      <c r="N8" s="54">
        <f>VLOOKUP($O$3,begr2014,5,FALSE)</f>
        <v>2037</v>
      </c>
      <c r="O8" s="59">
        <f>0*VLOOKUP($O$3,begr2013,5,FALSE)</f>
        <v>0</v>
      </c>
      <c r="P8" s="59">
        <f>0*VLOOKUP($O$3,begr2013,5,FALSE)</f>
        <v>0</v>
      </c>
    </row>
    <row r="9" spans="2:16" x14ac:dyDescent="0.25">
      <c r="B9">
        <f t="shared" si="0"/>
        <v>59</v>
      </c>
      <c r="C9" s="50" t="s">
        <v>4</v>
      </c>
      <c r="D9">
        <v>1068</v>
      </c>
      <c r="E9">
        <v>0</v>
      </c>
      <c r="F9">
        <v>574</v>
      </c>
      <c r="G9">
        <f t="shared" si="1"/>
        <v>1642</v>
      </c>
      <c r="K9" s="52" t="s">
        <v>706</v>
      </c>
      <c r="L9" s="52"/>
      <c r="M9" s="54">
        <f>SUM(M6:M8)</f>
        <v>16356</v>
      </c>
      <c r="N9" s="54">
        <f t="shared" ref="N9:P9" si="3">SUM(N6:N8)</f>
        <v>13426</v>
      </c>
      <c r="O9" s="54">
        <f t="shared" si="3"/>
        <v>0</v>
      </c>
      <c r="P9" s="54">
        <f t="shared" si="3"/>
        <v>0</v>
      </c>
    </row>
    <row r="10" spans="2:16" x14ac:dyDescent="0.25">
      <c r="B10">
        <f t="shared" si="0"/>
        <v>482</v>
      </c>
      <c r="C10" s="50" t="s">
        <v>5</v>
      </c>
      <c r="D10">
        <v>1047</v>
      </c>
      <c r="E10">
        <v>0</v>
      </c>
      <c r="F10">
        <v>0</v>
      </c>
      <c r="G10">
        <f t="shared" si="1"/>
        <v>1047</v>
      </c>
    </row>
    <row r="11" spans="2:16" x14ac:dyDescent="0.25">
      <c r="B11">
        <f t="shared" si="0"/>
        <v>613</v>
      </c>
      <c r="C11" s="50" t="s">
        <v>6</v>
      </c>
      <c r="D11">
        <v>935</v>
      </c>
      <c r="E11">
        <v>0</v>
      </c>
      <c r="F11">
        <v>164</v>
      </c>
      <c r="G11">
        <f t="shared" si="1"/>
        <v>1099</v>
      </c>
    </row>
    <row r="12" spans="2:16" x14ac:dyDescent="0.25">
      <c r="B12" t="e">
        <f t="shared" si="0"/>
        <v>#N/A</v>
      </c>
      <c r="C12" s="50" t="s">
        <v>634</v>
      </c>
      <c r="D12">
        <v>0</v>
      </c>
      <c r="E12">
        <v>0</v>
      </c>
      <c r="F12">
        <v>0</v>
      </c>
      <c r="G12">
        <f t="shared" si="1"/>
        <v>0</v>
      </c>
    </row>
    <row r="13" spans="2:16" x14ac:dyDescent="0.25">
      <c r="B13">
        <f t="shared" si="0"/>
        <v>361</v>
      </c>
      <c r="C13" s="50" t="s">
        <v>7</v>
      </c>
      <c r="D13">
        <v>3990</v>
      </c>
      <c r="E13">
        <v>654</v>
      </c>
      <c r="F13">
        <v>3757</v>
      </c>
      <c r="G13">
        <f t="shared" si="1"/>
        <v>8401</v>
      </c>
    </row>
    <row r="14" spans="2:16" x14ac:dyDescent="0.25">
      <c r="B14">
        <f t="shared" si="0"/>
        <v>141</v>
      </c>
      <c r="C14" s="50" t="s">
        <v>8</v>
      </c>
      <c r="D14">
        <v>0</v>
      </c>
      <c r="E14">
        <v>0</v>
      </c>
      <c r="F14">
        <v>0</v>
      </c>
      <c r="G14">
        <f t="shared" si="1"/>
        <v>0</v>
      </c>
    </row>
    <row r="15" spans="2:16" x14ac:dyDescent="0.25">
      <c r="B15">
        <f t="shared" si="0"/>
        <v>34</v>
      </c>
      <c r="C15" s="50" t="s">
        <v>9</v>
      </c>
      <c r="D15">
        <v>15366</v>
      </c>
      <c r="E15">
        <v>3304</v>
      </c>
      <c r="F15">
        <v>7798</v>
      </c>
      <c r="G15">
        <f t="shared" si="1"/>
        <v>26468</v>
      </c>
    </row>
    <row r="16" spans="2:16" x14ac:dyDescent="0.25">
      <c r="B16">
        <f t="shared" si="0"/>
        <v>484</v>
      </c>
      <c r="C16" s="50" t="s">
        <v>10</v>
      </c>
      <c r="D16">
        <v>6634</v>
      </c>
      <c r="E16">
        <v>952</v>
      </c>
      <c r="F16">
        <v>3844</v>
      </c>
      <c r="G16">
        <f t="shared" si="1"/>
        <v>11430</v>
      </c>
    </row>
    <row r="17" spans="2:7" x14ac:dyDescent="0.25">
      <c r="B17" t="e">
        <f t="shared" si="0"/>
        <v>#N/A</v>
      </c>
      <c r="C17" s="50" t="s">
        <v>847</v>
      </c>
      <c r="D17">
        <v>502</v>
      </c>
      <c r="E17">
        <v>0</v>
      </c>
      <c r="F17">
        <v>0</v>
      </c>
      <c r="G17">
        <f t="shared" si="1"/>
        <v>502</v>
      </c>
    </row>
    <row r="18" spans="2:7" x14ac:dyDescent="0.25">
      <c r="B18" t="e">
        <f t="shared" si="0"/>
        <v>#N/A</v>
      </c>
      <c r="C18" s="50" t="s">
        <v>635</v>
      </c>
      <c r="D18">
        <v>0</v>
      </c>
      <c r="E18">
        <v>0</v>
      </c>
      <c r="F18">
        <v>0</v>
      </c>
      <c r="G18">
        <f t="shared" si="1"/>
        <v>0</v>
      </c>
    </row>
    <row r="19" spans="2:7" x14ac:dyDescent="0.25">
      <c r="B19">
        <f t="shared" si="0"/>
        <v>60</v>
      </c>
      <c r="C19" s="50" t="s">
        <v>12</v>
      </c>
      <c r="D19">
        <v>263</v>
      </c>
      <c r="E19">
        <v>0</v>
      </c>
      <c r="F19">
        <v>796</v>
      </c>
      <c r="G19">
        <f t="shared" si="1"/>
        <v>1059</v>
      </c>
    </row>
    <row r="20" spans="2:7" x14ac:dyDescent="0.25">
      <c r="B20" t="e">
        <f t="shared" si="0"/>
        <v>#N/A</v>
      </c>
      <c r="C20" s="50" t="s">
        <v>636</v>
      </c>
      <c r="D20">
        <v>0</v>
      </c>
      <c r="E20">
        <v>0</v>
      </c>
      <c r="F20">
        <v>0</v>
      </c>
      <c r="G20">
        <f t="shared" si="1"/>
        <v>0</v>
      </c>
    </row>
    <row r="21" spans="2:7" x14ac:dyDescent="0.25">
      <c r="B21">
        <f t="shared" si="0"/>
        <v>307</v>
      </c>
      <c r="C21" s="50" t="s">
        <v>13</v>
      </c>
      <c r="D21">
        <v>13356</v>
      </c>
      <c r="E21">
        <v>1678</v>
      </c>
      <c r="F21">
        <v>4950</v>
      </c>
      <c r="G21">
        <f t="shared" si="1"/>
        <v>19984</v>
      </c>
    </row>
    <row r="22" spans="2:7" x14ac:dyDescent="0.25">
      <c r="B22">
        <f t="shared" si="0"/>
        <v>362</v>
      </c>
      <c r="C22" s="50" t="s">
        <v>14</v>
      </c>
      <c r="D22">
        <v>3627</v>
      </c>
      <c r="E22">
        <v>0</v>
      </c>
      <c r="F22">
        <v>2571</v>
      </c>
      <c r="G22">
        <f t="shared" si="1"/>
        <v>6198</v>
      </c>
    </row>
    <row r="23" spans="2:7" x14ac:dyDescent="0.25">
      <c r="B23">
        <f t="shared" si="0"/>
        <v>363</v>
      </c>
      <c r="C23" s="50" t="s">
        <v>15</v>
      </c>
      <c r="D23">
        <v>50138</v>
      </c>
      <c r="E23">
        <v>8171</v>
      </c>
      <c r="F23">
        <v>32831</v>
      </c>
      <c r="G23">
        <f t="shared" si="1"/>
        <v>91140</v>
      </c>
    </row>
    <row r="24" spans="2:7" x14ac:dyDescent="0.25">
      <c r="B24" t="e">
        <f t="shared" si="0"/>
        <v>#N/A</v>
      </c>
      <c r="C24" s="50" t="s">
        <v>637</v>
      </c>
      <c r="D24">
        <v>0</v>
      </c>
      <c r="E24">
        <v>0</v>
      </c>
      <c r="F24">
        <v>0</v>
      </c>
      <c r="G24">
        <f t="shared" si="1"/>
        <v>0</v>
      </c>
    </row>
    <row r="25" spans="2:7" x14ac:dyDescent="0.25">
      <c r="B25" t="e">
        <f t="shared" si="0"/>
        <v>#N/A</v>
      </c>
      <c r="C25" s="50" t="s">
        <v>628</v>
      </c>
      <c r="D25">
        <v>0</v>
      </c>
      <c r="E25">
        <v>0</v>
      </c>
      <c r="F25">
        <v>0</v>
      </c>
      <c r="G25">
        <f t="shared" si="1"/>
        <v>0</v>
      </c>
    </row>
    <row r="26" spans="2:7" x14ac:dyDescent="0.25">
      <c r="B26">
        <f t="shared" si="0"/>
        <v>200</v>
      </c>
      <c r="C26" s="50" t="s">
        <v>16</v>
      </c>
      <c r="D26">
        <v>6434</v>
      </c>
      <c r="E26">
        <v>1832</v>
      </c>
      <c r="F26">
        <v>6397</v>
      </c>
      <c r="G26">
        <f t="shared" si="1"/>
        <v>14663</v>
      </c>
    </row>
    <row r="27" spans="2:7" x14ac:dyDescent="0.25">
      <c r="B27">
        <f t="shared" si="0"/>
        <v>3</v>
      </c>
      <c r="C27" s="50" t="s">
        <v>17</v>
      </c>
      <c r="D27">
        <v>1334</v>
      </c>
      <c r="E27">
        <v>222</v>
      </c>
      <c r="F27">
        <v>407</v>
      </c>
      <c r="G27">
        <f t="shared" si="1"/>
        <v>1963</v>
      </c>
    </row>
    <row r="28" spans="2:7" x14ac:dyDescent="0.25">
      <c r="B28" t="e">
        <f t="shared" si="0"/>
        <v>#N/A</v>
      </c>
      <c r="C28" s="50" t="s">
        <v>638</v>
      </c>
      <c r="D28">
        <v>0</v>
      </c>
      <c r="E28">
        <v>0</v>
      </c>
      <c r="F28">
        <v>0</v>
      </c>
      <c r="G28">
        <f t="shared" si="1"/>
        <v>0</v>
      </c>
    </row>
    <row r="29" spans="2:7" x14ac:dyDescent="0.25">
      <c r="B29">
        <f t="shared" si="0"/>
        <v>202</v>
      </c>
      <c r="C29" s="50" t="s">
        <v>18</v>
      </c>
      <c r="D29">
        <v>15038</v>
      </c>
      <c r="E29">
        <v>1720</v>
      </c>
      <c r="F29">
        <v>8681</v>
      </c>
      <c r="G29">
        <f t="shared" si="1"/>
        <v>25439</v>
      </c>
    </row>
    <row r="30" spans="2:7" x14ac:dyDescent="0.25">
      <c r="B30">
        <f t="shared" si="0"/>
        <v>106</v>
      </c>
      <c r="C30" s="50" t="s">
        <v>19</v>
      </c>
      <c r="D30">
        <v>6432</v>
      </c>
      <c r="E30">
        <v>1443</v>
      </c>
      <c r="F30">
        <v>2644</v>
      </c>
      <c r="G30">
        <f t="shared" si="1"/>
        <v>10519</v>
      </c>
    </row>
    <row r="31" spans="2:7" x14ac:dyDescent="0.25">
      <c r="B31">
        <f t="shared" si="0"/>
        <v>743</v>
      </c>
      <c r="C31" s="50" t="s">
        <v>20</v>
      </c>
      <c r="D31">
        <v>798</v>
      </c>
      <c r="E31">
        <v>0</v>
      </c>
      <c r="F31">
        <v>239</v>
      </c>
      <c r="G31">
        <f t="shared" si="1"/>
        <v>1037</v>
      </c>
    </row>
    <row r="32" spans="2:7" x14ac:dyDescent="0.25">
      <c r="B32" t="e">
        <f t="shared" si="0"/>
        <v>#N/A</v>
      </c>
      <c r="C32" s="50" t="s">
        <v>848</v>
      </c>
      <c r="D32">
        <v>379</v>
      </c>
      <c r="E32">
        <v>0</v>
      </c>
      <c r="F32">
        <v>153</v>
      </c>
      <c r="G32">
        <f t="shared" si="1"/>
        <v>532</v>
      </c>
    </row>
    <row r="33" spans="2:7" x14ac:dyDescent="0.25">
      <c r="B33">
        <f t="shared" si="0"/>
        <v>308</v>
      </c>
      <c r="C33" s="50" t="s">
        <v>22</v>
      </c>
      <c r="D33">
        <v>1324</v>
      </c>
      <c r="E33">
        <v>0</v>
      </c>
      <c r="F33">
        <v>1239</v>
      </c>
      <c r="G33">
        <f t="shared" si="1"/>
        <v>2563</v>
      </c>
    </row>
    <row r="34" spans="2:7" x14ac:dyDescent="0.25">
      <c r="B34">
        <f t="shared" si="0"/>
        <v>489</v>
      </c>
      <c r="C34" s="50" t="s">
        <v>23</v>
      </c>
      <c r="D34">
        <v>2472</v>
      </c>
      <c r="E34">
        <v>233</v>
      </c>
      <c r="F34">
        <v>2641</v>
      </c>
      <c r="G34">
        <f t="shared" si="1"/>
        <v>5346</v>
      </c>
    </row>
    <row r="35" spans="2:7" x14ac:dyDescent="0.25">
      <c r="B35">
        <f t="shared" si="0"/>
        <v>203</v>
      </c>
      <c r="C35" s="50" t="s">
        <v>24</v>
      </c>
      <c r="D35">
        <v>0</v>
      </c>
      <c r="E35">
        <v>0</v>
      </c>
      <c r="F35">
        <v>0</v>
      </c>
      <c r="G35">
        <f t="shared" si="1"/>
        <v>0</v>
      </c>
    </row>
    <row r="36" spans="2:7" x14ac:dyDescent="0.25">
      <c r="B36">
        <f t="shared" si="0"/>
        <v>5</v>
      </c>
      <c r="C36" s="50" t="s">
        <v>25</v>
      </c>
      <c r="D36">
        <v>351</v>
      </c>
      <c r="E36">
        <v>0</v>
      </c>
      <c r="F36">
        <v>0</v>
      </c>
      <c r="G36">
        <f t="shared" si="1"/>
        <v>351</v>
      </c>
    </row>
    <row r="37" spans="2:7" x14ac:dyDescent="0.25">
      <c r="B37" t="e">
        <f t="shared" si="0"/>
        <v>#N/A</v>
      </c>
      <c r="C37" s="50" t="s">
        <v>788</v>
      </c>
      <c r="D37">
        <v>609</v>
      </c>
      <c r="E37">
        <v>0</v>
      </c>
      <c r="F37">
        <v>0</v>
      </c>
      <c r="G37">
        <f t="shared" si="1"/>
        <v>609</v>
      </c>
    </row>
    <row r="38" spans="2:7" x14ac:dyDescent="0.25">
      <c r="B38">
        <f t="shared" si="0"/>
        <v>370</v>
      </c>
      <c r="C38" s="50" t="s">
        <v>27</v>
      </c>
      <c r="D38">
        <v>810</v>
      </c>
      <c r="E38">
        <v>0</v>
      </c>
      <c r="F38">
        <v>0</v>
      </c>
      <c r="G38">
        <f t="shared" si="1"/>
        <v>810</v>
      </c>
    </row>
    <row r="39" spans="2:7" x14ac:dyDescent="0.25">
      <c r="B39">
        <f t="shared" si="0"/>
        <v>889</v>
      </c>
      <c r="C39" s="50" t="s">
        <v>28</v>
      </c>
      <c r="D39">
        <v>450</v>
      </c>
      <c r="E39">
        <v>0</v>
      </c>
      <c r="F39">
        <v>96</v>
      </c>
      <c r="G39">
        <f t="shared" si="1"/>
        <v>546</v>
      </c>
    </row>
    <row r="40" spans="2:7" x14ac:dyDescent="0.25">
      <c r="B40">
        <f t="shared" si="0"/>
        <v>7</v>
      </c>
      <c r="C40" s="50" t="s">
        <v>29</v>
      </c>
      <c r="D40">
        <v>323</v>
      </c>
      <c r="E40">
        <v>0</v>
      </c>
      <c r="F40">
        <v>61</v>
      </c>
      <c r="G40">
        <f t="shared" si="1"/>
        <v>384</v>
      </c>
    </row>
    <row r="41" spans="2:7" x14ac:dyDescent="0.25">
      <c r="B41" t="e">
        <f t="shared" si="0"/>
        <v>#N/A</v>
      </c>
      <c r="C41" s="50" t="s">
        <v>639</v>
      </c>
      <c r="D41">
        <v>0</v>
      </c>
      <c r="E41">
        <v>0</v>
      </c>
      <c r="F41">
        <v>0</v>
      </c>
      <c r="G41">
        <f t="shared" si="1"/>
        <v>0</v>
      </c>
    </row>
    <row r="42" spans="2:7" x14ac:dyDescent="0.25">
      <c r="B42">
        <f t="shared" si="0"/>
        <v>491</v>
      </c>
      <c r="C42" s="50" t="s">
        <v>30</v>
      </c>
      <c r="D42">
        <v>297</v>
      </c>
      <c r="E42">
        <v>0</v>
      </c>
      <c r="F42">
        <v>0</v>
      </c>
      <c r="G42">
        <f t="shared" si="1"/>
        <v>297</v>
      </c>
    </row>
    <row r="43" spans="2:7" x14ac:dyDescent="0.25">
      <c r="B43">
        <f t="shared" si="0"/>
        <v>1724</v>
      </c>
      <c r="C43" s="50" t="s">
        <v>31</v>
      </c>
      <c r="D43">
        <v>1077</v>
      </c>
      <c r="E43">
        <v>0</v>
      </c>
      <c r="F43">
        <v>0</v>
      </c>
      <c r="G43">
        <f t="shared" si="1"/>
        <v>1077</v>
      </c>
    </row>
    <row r="44" spans="2:7" x14ac:dyDescent="0.25">
      <c r="B44" t="e">
        <f t="shared" si="0"/>
        <v>#N/A</v>
      </c>
      <c r="C44" s="50" t="s">
        <v>789</v>
      </c>
      <c r="D44">
        <v>622</v>
      </c>
      <c r="E44">
        <v>0</v>
      </c>
      <c r="F44">
        <v>0</v>
      </c>
      <c r="G44">
        <f t="shared" si="1"/>
        <v>622</v>
      </c>
    </row>
    <row r="45" spans="2:7" x14ac:dyDescent="0.25">
      <c r="B45" t="e">
        <f t="shared" si="0"/>
        <v>#N/A</v>
      </c>
      <c r="C45" s="50" t="s">
        <v>790</v>
      </c>
      <c r="D45">
        <v>1642</v>
      </c>
      <c r="E45">
        <v>219</v>
      </c>
      <c r="F45">
        <v>423</v>
      </c>
      <c r="G45">
        <f t="shared" si="1"/>
        <v>2284</v>
      </c>
    </row>
    <row r="46" spans="2:7" x14ac:dyDescent="0.25">
      <c r="B46">
        <f t="shared" si="0"/>
        <v>748</v>
      </c>
      <c r="C46" s="50" t="s">
        <v>34</v>
      </c>
      <c r="D46">
        <v>2643</v>
      </c>
      <c r="E46">
        <v>1128</v>
      </c>
      <c r="F46">
        <v>73</v>
      </c>
      <c r="G46">
        <f t="shared" si="1"/>
        <v>3844</v>
      </c>
    </row>
    <row r="47" spans="2:7" x14ac:dyDescent="0.25">
      <c r="B47" t="e">
        <f t="shared" si="0"/>
        <v>#N/A</v>
      </c>
      <c r="C47" s="50" t="s">
        <v>640</v>
      </c>
      <c r="D47">
        <v>0</v>
      </c>
      <c r="E47">
        <v>0</v>
      </c>
      <c r="F47">
        <v>0</v>
      </c>
      <c r="G47">
        <f t="shared" si="1"/>
        <v>0</v>
      </c>
    </row>
    <row r="48" spans="2:7" x14ac:dyDescent="0.25">
      <c r="B48" t="e">
        <f t="shared" si="0"/>
        <v>#N/A</v>
      </c>
      <c r="C48" s="50" t="s">
        <v>641</v>
      </c>
      <c r="D48">
        <v>0</v>
      </c>
      <c r="E48">
        <v>0</v>
      </c>
      <c r="F48">
        <v>0</v>
      </c>
      <c r="G48">
        <f t="shared" si="1"/>
        <v>0</v>
      </c>
    </row>
    <row r="49" spans="2:7" x14ac:dyDescent="0.25">
      <c r="B49">
        <f t="shared" si="0"/>
        <v>1859</v>
      </c>
      <c r="C49" s="50" t="s">
        <v>35</v>
      </c>
      <c r="D49">
        <v>1896</v>
      </c>
      <c r="E49">
        <v>1078</v>
      </c>
      <c r="F49">
        <v>1143</v>
      </c>
      <c r="G49">
        <f t="shared" si="1"/>
        <v>4117</v>
      </c>
    </row>
    <row r="50" spans="2:7" x14ac:dyDescent="0.25">
      <c r="B50">
        <f t="shared" si="0"/>
        <v>1721</v>
      </c>
      <c r="C50" s="50" t="s">
        <v>36</v>
      </c>
      <c r="D50">
        <v>1324</v>
      </c>
      <c r="E50">
        <v>0</v>
      </c>
      <c r="F50">
        <v>614</v>
      </c>
      <c r="G50">
        <f t="shared" si="1"/>
        <v>1938</v>
      </c>
    </row>
    <row r="51" spans="2:7" x14ac:dyDescent="0.25">
      <c r="B51">
        <f t="shared" si="0"/>
        <v>568</v>
      </c>
      <c r="C51" s="50" t="s">
        <v>37</v>
      </c>
      <c r="D51">
        <v>765</v>
      </c>
      <c r="E51">
        <v>0</v>
      </c>
      <c r="F51">
        <v>0</v>
      </c>
      <c r="G51">
        <f t="shared" si="1"/>
        <v>765</v>
      </c>
    </row>
    <row r="52" spans="2:7" x14ac:dyDescent="0.25">
      <c r="B52">
        <f t="shared" si="0"/>
        <v>753</v>
      </c>
      <c r="C52" s="50" t="s">
        <v>38</v>
      </c>
      <c r="D52">
        <v>1352</v>
      </c>
      <c r="E52">
        <v>0</v>
      </c>
      <c r="F52">
        <v>404</v>
      </c>
      <c r="G52">
        <f t="shared" si="1"/>
        <v>1756</v>
      </c>
    </row>
    <row r="53" spans="2:7" x14ac:dyDescent="0.25">
      <c r="B53">
        <f t="shared" si="0"/>
        <v>209</v>
      </c>
      <c r="C53" s="50" t="s">
        <v>39</v>
      </c>
      <c r="D53">
        <v>0</v>
      </c>
      <c r="E53">
        <v>0</v>
      </c>
      <c r="F53">
        <v>0</v>
      </c>
      <c r="G53">
        <f t="shared" si="1"/>
        <v>0</v>
      </c>
    </row>
    <row r="54" spans="2:7" x14ac:dyDescent="0.25">
      <c r="B54">
        <f t="shared" si="0"/>
        <v>375</v>
      </c>
      <c r="C54" s="50" t="s">
        <v>40</v>
      </c>
      <c r="D54">
        <v>2178</v>
      </c>
      <c r="E54">
        <v>306</v>
      </c>
      <c r="F54">
        <v>878</v>
      </c>
      <c r="G54">
        <f t="shared" si="1"/>
        <v>3362</v>
      </c>
    </row>
    <row r="55" spans="2:7" x14ac:dyDescent="0.25">
      <c r="B55">
        <f t="shared" si="0"/>
        <v>63</v>
      </c>
      <c r="C55" s="50" t="s">
        <v>642</v>
      </c>
      <c r="D55">
        <v>560</v>
      </c>
      <c r="E55">
        <v>0</v>
      </c>
      <c r="F55">
        <v>386</v>
      </c>
      <c r="G55">
        <f t="shared" si="1"/>
        <v>946</v>
      </c>
    </row>
    <row r="56" spans="2:7" x14ac:dyDescent="0.25">
      <c r="B56">
        <f t="shared" si="0"/>
        <v>310</v>
      </c>
      <c r="C56" s="50" t="s">
        <v>70</v>
      </c>
      <c r="D56">
        <v>2808</v>
      </c>
      <c r="E56">
        <v>442</v>
      </c>
      <c r="F56">
        <v>1149</v>
      </c>
      <c r="G56">
        <f t="shared" si="1"/>
        <v>4399</v>
      </c>
    </row>
    <row r="57" spans="2:7" x14ac:dyDescent="0.25">
      <c r="B57">
        <f t="shared" si="0"/>
        <v>585</v>
      </c>
      <c r="C57" s="50" t="s">
        <v>41</v>
      </c>
      <c r="D57">
        <v>1012</v>
      </c>
      <c r="E57">
        <v>0</v>
      </c>
      <c r="F57">
        <v>0</v>
      </c>
      <c r="G57">
        <f t="shared" si="1"/>
        <v>1012</v>
      </c>
    </row>
    <row r="58" spans="2:7" x14ac:dyDescent="0.25">
      <c r="B58">
        <f t="shared" si="0"/>
        <v>1728</v>
      </c>
      <c r="C58" s="50" t="s">
        <v>42</v>
      </c>
      <c r="D58">
        <v>1044</v>
      </c>
      <c r="E58">
        <v>0</v>
      </c>
      <c r="F58">
        <v>1355</v>
      </c>
      <c r="G58">
        <f t="shared" si="1"/>
        <v>2399</v>
      </c>
    </row>
    <row r="59" spans="2:7" x14ac:dyDescent="0.25">
      <c r="B59">
        <f t="shared" si="0"/>
        <v>376</v>
      </c>
      <c r="C59" s="50" t="s">
        <v>43</v>
      </c>
      <c r="D59">
        <v>604</v>
      </c>
      <c r="E59">
        <v>0</v>
      </c>
      <c r="F59">
        <v>0</v>
      </c>
      <c r="G59">
        <f t="shared" si="1"/>
        <v>604</v>
      </c>
    </row>
    <row r="60" spans="2:7" x14ac:dyDescent="0.25">
      <c r="B60" t="e">
        <f t="shared" si="0"/>
        <v>#N/A</v>
      </c>
      <c r="C60" s="50" t="s">
        <v>643</v>
      </c>
      <c r="D60">
        <v>0</v>
      </c>
      <c r="E60">
        <v>0</v>
      </c>
      <c r="F60">
        <v>0</v>
      </c>
      <c r="G60">
        <f t="shared" si="1"/>
        <v>0</v>
      </c>
    </row>
    <row r="61" spans="2:7" x14ac:dyDescent="0.25">
      <c r="B61">
        <f t="shared" si="0"/>
        <v>377</v>
      </c>
      <c r="C61" s="50" t="s">
        <v>44</v>
      </c>
      <c r="D61">
        <v>1375</v>
      </c>
      <c r="E61">
        <v>0</v>
      </c>
      <c r="F61">
        <v>221</v>
      </c>
      <c r="G61">
        <f t="shared" si="1"/>
        <v>1596</v>
      </c>
    </row>
    <row r="62" spans="2:7" x14ac:dyDescent="0.25">
      <c r="B62">
        <f t="shared" si="0"/>
        <v>55</v>
      </c>
      <c r="C62" s="50" t="s">
        <v>45</v>
      </c>
      <c r="D62">
        <v>0</v>
      </c>
      <c r="E62">
        <v>0</v>
      </c>
      <c r="F62">
        <v>0</v>
      </c>
      <c r="G62">
        <f t="shared" si="1"/>
        <v>0</v>
      </c>
    </row>
    <row r="63" spans="2:7" x14ac:dyDescent="0.25">
      <c r="B63" t="e">
        <f t="shared" si="0"/>
        <v>#N/A</v>
      </c>
      <c r="C63" s="50" t="s">
        <v>644</v>
      </c>
      <c r="D63">
        <v>0</v>
      </c>
      <c r="E63">
        <v>0</v>
      </c>
      <c r="F63">
        <v>0</v>
      </c>
      <c r="G63">
        <f t="shared" si="1"/>
        <v>0</v>
      </c>
    </row>
    <row r="64" spans="2:7" x14ac:dyDescent="0.25">
      <c r="B64" t="e">
        <f t="shared" si="0"/>
        <v>#N/A</v>
      </c>
      <c r="C64" s="50" t="s">
        <v>849</v>
      </c>
      <c r="D64">
        <v>1978</v>
      </c>
      <c r="E64">
        <v>0</v>
      </c>
      <c r="F64">
        <v>10</v>
      </c>
      <c r="G64">
        <f t="shared" si="1"/>
        <v>1988</v>
      </c>
    </row>
    <row r="65" spans="2:7" x14ac:dyDescent="0.25">
      <c r="B65">
        <f t="shared" si="0"/>
        <v>755</v>
      </c>
      <c r="C65" s="50" t="s">
        <v>46</v>
      </c>
      <c r="D65">
        <v>279</v>
      </c>
      <c r="E65">
        <v>0</v>
      </c>
      <c r="F65">
        <v>0</v>
      </c>
      <c r="G65">
        <f t="shared" si="1"/>
        <v>279</v>
      </c>
    </row>
    <row r="66" spans="2:7" x14ac:dyDescent="0.25">
      <c r="B66">
        <f t="shared" si="0"/>
        <v>9</v>
      </c>
      <c r="C66" s="50" t="s">
        <v>319</v>
      </c>
      <c r="D66">
        <v>286</v>
      </c>
      <c r="E66">
        <v>0</v>
      </c>
      <c r="F66">
        <v>0</v>
      </c>
      <c r="G66">
        <f t="shared" si="1"/>
        <v>286</v>
      </c>
    </row>
    <row r="67" spans="2:7" x14ac:dyDescent="0.25">
      <c r="B67" t="e">
        <f t="shared" ref="B67:B130" si="4">VLOOKUP(C67,gemeentenaam,2,FALSE)</f>
        <v>#N/A</v>
      </c>
      <c r="C67" s="50" t="s">
        <v>645</v>
      </c>
      <c r="D67">
        <v>0</v>
      </c>
      <c r="E67">
        <v>0</v>
      </c>
      <c r="F67">
        <v>0</v>
      </c>
      <c r="G67">
        <f t="shared" si="1"/>
        <v>0</v>
      </c>
    </row>
    <row r="68" spans="2:7" x14ac:dyDescent="0.25">
      <c r="B68" t="e">
        <f t="shared" si="4"/>
        <v>#N/A</v>
      </c>
      <c r="C68" s="50" t="s">
        <v>850</v>
      </c>
      <c r="D68">
        <v>805</v>
      </c>
      <c r="E68">
        <v>0</v>
      </c>
      <c r="F68">
        <v>9</v>
      </c>
      <c r="G68">
        <f t="shared" ref="G68:G131" si="5">SUM(D68:F68)</f>
        <v>814</v>
      </c>
    </row>
    <row r="69" spans="2:7" x14ac:dyDescent="0.25">
      <c r="B69">
        <f t="shared" si="4"/>
        <v>147</v>
      </c>
      <c r="C69" s="50" t="s">
        <v>48</v>
      </c>
      <c r="D69">
        <v>1245</v>
      </c>
      <c r="E69">
        <v>61</v>
      </c>
      <c r="F69">
        <v>0</v>
      </c>
      <c r="G69">
        <f t="shared" si="5"/>
        <v>1306</v>
      </c>
    </row>
    <row r="70" spans="2:7" x14ac:dyDescent="0.25">
      <c r="B70">
        <f t="shared" si="4"/>
        <v>654</v>
      </c>
      <c r="C70" s="50" t="s">
        <v>49</v>
      </c>
      <c r="D70">
        <v>1728</v>
      </c>
      <c r="E70">
        <v>0</v>
      </c>
      <c r="F70">
        <v>0</v>
      </c>
      <c r="G70">
        <f t="shared" si="5"/>
        <v>1728</v>
      </c>
    </row>
    <row r="71" spans="2:7" x14ac:dyDescent="0.25">
      <c r="B71">
        <f t="shared" si="4"/>
        <v>499</v>
      </c>
      <c r="C71" s="50" t="s">
        <v>50</v>
      </c>
      <c r="D71">
        <v>0</v>
      </c>
      <c r="E71">
        <v>0</v>
      </c>
      <c r="F71">
        <v>0</v>
      </c>
      <c r="G71">
        <f t="shared" si="5"/>
        <v>0</v>
      </c>
    </row>
    <row r="72" spans="2:7" x14ac:dyDescent="0.25">
      <c r="B72">
        <f t="shared" si="4"/>
        <v>756</v>
      </c>
      <c r="C72" s="50" t="s">
        <v>51</v>
      </c>
      <c r="D72">
        <v>1213</v>
      </c>
      <c r="E72">
        <v>0</v>
      </c>
      <c r="F72">
        <v>981</v>
      </c>
      <c r="G72">
        <f t="shared" si="5"/>
        <v>2194</v>
      </c>
    </row>
    <row r="73" spans="2:7" x14ac:dyDescent="0.25">
      <c r="B73">
        <f t="shared" si="4"/>
        <v>757</v>
      </c>
      <c r="C73" s="50" t="s">
        <v>52</v>
      </c>
      <c r="D73">
        <v>1791</v>
      </c>
      <c r="E73">
        <v>628</v>
      </c>
      <c r="F73">
        <v>705</v>
      </c>
      <c r="G73">
        <f t="shared" si="5"/>
        <v>3124</v>
      </c>
    </row>
    <row r="74" spans="2:7" x14ac:dyDescent="0.25">
      <c r="B74">
        <f t="shared" si="4"/>
        <v>758</v>
      </c>
      <c r="C74" s="50" t="s">
        <v>53</v>
      </c>
      <c r="D74">
        <v>16081</v>
      </c>
      <c r="E74">
        <v>1861</v>
      </c>
      <c r="F74">
        <v>0</v>
      </c>
      <c r="G74">
        <f t="shared" si="5"/>
        <v>17942</v>
      </c>
    </row>
    <row r="75" spans="2:7" x14ac:dyDescent="0.25">
      <c r="B75" t="e">
        <f t="shared" si="4"/>
        <v>#N/A</v>
      </c>
      <c r="C75" s="50" t="s">
        <v>646</v>
      </c>
      <c r="D75">
        <v>0</v>
      </c>
      <c r="E75">
        <v>0</v>
      </c>
      <c r="F75">
        <v>0</v>
      </c>
      <c r="G75">
        <f t="shared" si="5"/>
        <v>0</v>
      </c>
    </row>
    <row r="76" spans="2:7" x14ac:dyDescent="0.25">
      <c r="B76">
        <f t="shared" si="4"/>
        <v>501</v>
      </c>
      <c r="C76" s="50" t="s">
        <v>54</v>
      </c>
      <c r="D76">
        <v>1288</v>
      </c>
      <c r="E76">
        <v>356</v>
      </c>
      <c r="F76">
        <v>2551</v>
      </c>
      <c r="G76">
        <f t="shared" si="5"/>
        <v>4195</v>
      </c>
    </row>
    <row r="77" spans="2:7" x14ac:dyDescent="0.25">
      <c r="B77">
        <f t="shared" si="4"/>
        <v>1876</v>
      </c>
      <c r="C77" s="50" t="s">
        <v>55</v>
      </c>
      <c r="D77">
        <v>2141</v>
      </c>
      <c r="E77">
        <v>0</v>
      </c>
      <c r="F77">
        <v>158</v>
      </c>
      <c r="G77">
        <f t="shared" si="5"/>
        <v>2299</v>
      </c>
    </row>
    <row r="78" spans="2:7" x14ac:dyDescent="0.25">
      <c r="B78">
        <f t="shared" si="4"/>
        <v>213</v>
      </c>
      <c r="C78" s="50" t="s">
        <v>56</v>
      </c>
      <c r="D78">
        <v>2190</v>
      </c>
      <c r="E78">
        <v>197</v>
      </c>
      <c r="F78">
        <v>0</v>
      </c>
      <c r="G78">
        <f t="shared" si="5"/>
        <v>2387</v>
      </c>
    </row>
    <row r="79" spans="2:7" x14ac:dyDescent="0.25">
      <c r="B79">
        <f t="shared" si="4"/>
        <v>899</v>
      </c>
      <c r="C79" s="50" t="s">
        <v>57</v>
      </c>
      <c r="D79">
        <v>1072</v>
      </c>
      <c r="E79">
        <v>0</v>
      </c>
      <c r="F79">
        <v>73</v>
      </c>
      <c r="G79">
        <f t="shared" si="5"/>
        <v>1145</v>
      </c>
    </row>
    <row r="80" spans="2:7" x14ac:dyDescent="0.25">
      <c r="B80">
        <f t="shared" si="4"/>
        <v>312</v>
      </c>
      <c r="C80" s="50" t="s">
        <v>58</v>
      </c>
      <c r="D80">
        <v>0</v>
      </c>
      <c r="E80">
        <v>0</v>
      </c>
      <c r="F80">
        <v>0</v>
      </c>
      <c r="G80">
        <f t="shared" si="5"/>
        <v>0</v>
      </c>
    </row>
    <row r="81" spans="2:7" x14ac:dyDescent="0.25">
      <c r="B81">
        <f t="shared" si="4"/>
        <v>313</v>
      </c>
      <c r="C81" s="50" t="s">
        <v>59</v>
      </c>
      <c r="D81">
        <v>713</v>
      </c>
      <c r="E81">
        <v>0</v>
      </c>
      <c r="F81">
        <v>17</v>
      </c>
      <c r="G81">
        <f t="shared" si="5"/>
        <v>730</v>
      </c>
    </row>
    <row r="82" spans="2:7" x14ac:dyDescent="0.25">
      <c r="B82">
        <f t="shared" si="4"/>
        <v>214</v>
      </c>
      <c r="C82" s="50" t="s">
        <v>60</v>
      </c>
      <c r="D82">
        <v>1222</v>
      </c>
      <c r="E82">
        <v>0</v>
      </c>
      <c r="F82">
        <v>0</v>
      </c>
      <c r="G82">
        <f t="shared" si="5"/>
        <v>1222</v>
      </c>
    </row>
    <row r="83" spans="2:7" x14ac:dyDescent="0.25">
      <c r="B83">
        <f t="shared" si="4"/>
        <v>381</v>
      </c>
      <c r="C83" s="50" t="s">
        <v>61</v>
      </c>
      <c r="D83">
        <v>2221</v>
      </c>
      <c r="E83">
        <v>0</v>
      </c>
      <c r="F83">
        <v>666</v>
      </c>
      <c r="G83">
        <f t="shared" si="5"/>
        <v>2887</v>
      </c>
    </row>
    <row r="84" spans="2:7" x14ac:dyDescent="0.25">
      <c r="B84">
        <f t="shared" si="4"/>
        <v>502</v>
      </c>
      <c r="C84" s="50" t="s">
        <v>62</v>
      </c>
      <c r="D84">
        <v>1643</v>
      </c>
      <c r="E84">
        <v>0</v>
      </c>
      <c r="F84">
        <v>773</v>
      </c>
      <c r="G84">
        <f t="shared" si="5"/>
        <v>2416</v>
      </c>
    </row>
    <row r="85" spans="2:7" x14ac:dyDescent="0.25">
      <c r="B85">
        <f t="shared" si="4"/>
        <v>383</v>
      </c>
      <c r="C85" s="50" t="s">
        <v>63</v>
      </c>
      <c r="D85">
        <v>1294</v>
      </c>
      <c r="E85">
        <v>134</v>
      </c>
      <c r="F85">
        <v>841</v>
      </c>
      <c r="G85">
        <f t="shared" si="5"/>
        <v>2269</v>
      </c>
    </row>
    <row r="86" spans="2:7" x14ac:dyDescent="0.25">
      <c r="B86">
        <f t="shared" si="4"/>
        <v>109</v>
      </c>
      <c r="C86" s="50" t="s">
        <v>64</v>
      </c>
      <c r="D86">
        <v>1487</v>
      </c>
      <c r="E86">
        <v>0</v>
      </c>
      <c r="F86">
        <v>246</v>
      </c>
      <c r="G86">
        <f t="shared" si="5"/>
        <v>1733</v>
      </c>
    </row>
    <row r="87" spans="2:7" x14ac:dyDescent="0.25">
      <c r="B87">
        <f t="shared" si="4"/>
        <v>1706</v>
      </c>
      <c r="C87" s="50" t="s">
        <v>65</v>
      </c>
      <c r="D87">
        <v>1091</v>
      </c>
      <c r="E87">
        <v>0</v>
      </c>
      <c r="F87">
        <v>122</v>
      </c>
      <c r="G87">
        <f t="shared" si="5"/>
        <v>1213</v>
      </c>
    </row>
    <row r="88" spans="2:7" x14ac:dyDescent="0.25">
      <c r="B88">
        <f t="shared" si="4"/>
        <v>611</v>
      </c>
      <c r="C88" s="50" t="s">
        <v>66</v>
      </c>
      <c r="D88">
        <v>336</v>
      </c>
      <c r="E88">
        <v>0</v>
      </c>
      <c r="F88">
        <v>0</v>
      </c>
      <c r="G88">
        <f t="shared" si="5"/>
        <v>336</v>
      </c>
    </row>
    <row r="89" spans="2:7" x14ac:dyDescent="0.25">
      <c r="B89">
        <f t="shared" si="4"/>
        <v>1684</v>
      </c>
      <c r="C89" s="50" t="s">
        <v>67</v>
      </c>
      <c r="D89">
        <v>1236</v>
      </c>
      <c r="E89">
        <v>114</v>
      </c>
      <c r="F89">
        <v>607</v>
      </c>
      <c r="G89">
        <f t="shared" si="5"/>
        <v>1957</v>
      </c>
    </row>
    <row r="90" spans="2:7" x14ac:dyDescent="0.25">
      <c r="B90">
        <f t="shared" si="4"/>
        <v>216</v>
      </c>
      <c r="C90" s="50" t="s">
        <v>68</v>
      </c>
      <c r="D90">
        <v>1932</v>
      </c>
      <c r="E90">
        <v>105</v>
      </c>
      <c r="F90">
        <v>1950</v>
      </c>
      <c r="G90">
        <f t="shared" si="5"/>
        <v>3987</v>
      </c>
    </row>
    <row r="91" spans="2:7" x14ac:dyDescent="0.25">
      <c r="B91">
        <f t="shared" si="4"/>
        <v>148</v>
      </c>
      <c r="C91" s="50" t="s">
        <v>69</v>
      </c>
      <c r="D91">
        <v>1135</v>
      </c>
      <c r="E91">
        <v>0</v>
      </c>
      <c r="F91">
        <v>7</v>
      </c>
      <c r="G91">
        <f t="shared" si="5"/>
        <v>1142</v>
      </c>
    </row>
    <row r="92" spans="2:7" x14ac:dyDescent="0.25">
      <c r="B92" t="e">
        <f t="shared" si="4"/>
        <v>#N/A</v>
      </c>
      <c r="C92" s="50" t="s">
        <v>647</v>
      </c>
      <c r="D92">
        <v>0</v>
      </c>
      <c r="E92">
        <v>0</v>
      </c>
      <c r="F92">
        <v>0</v>
      </c>
      <c r="G92">
        <f t="shared" si="5"/>
        <v>0</v>
      </c>
    </row>
    <row r="93" spans="2:7" x14ac:dyDescent="0.25">
      <c r="B93">
        <f t="shared" si="4"/>
        <v>1891</v>
      </c>
      <c r="C93" s="50" t="s">
        <v>402</v>
      </c>
      <c r="D93">
        <v>978</v>
      </c>
      <c r="E93">
        <v>506</v>
      </c>
      <c r="F93">
        <v>156</v>
      </c>
      <c r="G93">
        <f t="shared" si="5"/>
        <v>1640</v>
      </c>
    </row>
    <row r="94" spans="2:7" x14ac:dyDescent="0.25">
      <c r="B94">
        <f t="shared" si="4"/>
        <v>503</v>
      </c>
      <c r="C94" s="50" t="s">
        <v>74</v>
      </c>
      <c r="D94">
        <v>2616</v>
      </c>
      <c r="E94">
        <v>352</v>
      </c>
      <c r="F94">
        <v>1325</v>
      </c>
      <c r="G94">
        <f t="shared" si="5"/>
        <v>4293</v>
      </c>
    </row>
    <row r="95" spans="2:7" x14ac:dyDescent="0.25">
      <c r="B95">
        <f t="shared" si="4"/>
        <v>10</v>
      </c>
      <c r="C95" s="50" t="s">
        <v>75</v>
      </c>
      <c r="D95">
        <v>1677</v>
      </c>
      <c r="E95">
        <v>0</v>
      </c>
      <c r="F95">
        <v>729</v>
      </c>
      <c r="G95">
        <f t="shared" si="5"/>
        <v>2406</v>
      </c>
    </row>
    <row r="96" spans="2:7" x14ac:dyDescent="0.25">
      <c r="B96">
        <f t="shared" si="4"/>
        <v>762</v>
      </c>
      <c r="C96" s="50" t="s">
        <v>77</v>
      </c>
      <c r="D96">
        <v>1640</v>
      </c>
      <c r="E96">
        <v>209</v>
      </c>
      <c r="F96">
        <v>1083</v>
      </c>
      <c r="G96">
        <f t="shared" si="5"/>
        <v>2932</v>
      </c>
    </row>
    <row r="97" spans="2:7" x14ac:dyDescent="0.25">
      <c r="B97">
        <f t="shared" si="4"/>
        <v>150</v>
      </c>
      <c r="C97" s="50" t="s">
        <v>78</v>
      </c>
      <c r="D97">
        <v>5559</v>
      </c>
      <c r="E97">
        <v>1300</v>
      </c>
      <c r="F97">
        <v>1565</v>
      </c>
      <c r="G97">
        <f t="shared" si="5"/>
        <v>8424</v>
      </c>
    </row>
    <row r="98" spans="2:7" x14ac:dyDescent="0.25">
      <c r="B98">
        <f t="shared" si="4"/>
        <v>384</v>
      </c>
      <c r="C98" s="50" t="s">
        <v>79</v>
      </c>
      <c r="D98">
        <v>1412</v>
      </c>
      <c r="E98">
        <v>0</v>
      </c>
      <c r="F98">
        <v>0</v>
      </c>
      <c r="G98">
        <f t="shared" si="5"/>
        <v>1412</v>
      </c>
    </row>
    <row r="99" spans="2:7" x14ac:dyDescent="0.25">
      <c r="B99">
        <f t="shared" si="4"/>
        <v>1774</v>
      </c>
      <c r="C99" s="50" t="s">
        <v>80</v>
      </c>
      <c r="D99">
        <v>980</v>
      </c>
      <c r="E99">
        <v>0</v>
      </c>
      <c r="F99">
        <v>191</v>
      </c>
      <c r="G99">
        <f t="shared" si="5"/>
        <v>1171</v>
      </c>
    </row>
    <row r="100" spans="2:7" x14ac:dyDescent="0.25">
      <c r="B100">
        <f t="shared" si="4"/>
        <v>504</v>
      </c>
      <c r="C100" s="50" t="s">
        <v>81</v>
      </c>
      <c r="D100">
        <v>0</v>
      </c>
      <c r="E100">
        <v>0</v>
      </c>
      <c r="F100">
        <v>0</v>
      </c>
      <c r="G100">
        <f t="shared" si="5"/>
        <v>0</v>
      </c>
    </row>
    <row r="101" spans="2:7" x14ac:dyDescent="0.25">
      <c r="B101">
        <f t="shared" si="4"/>
        <v>221</v>
      </c>
      <c r="C101" s="50" t="s">
        <v>82</v>
      </c>
      <c r="D101">
        <v>213</v>
      </c>
      <c r="E101">
        <v>0</v>
      </c>
      <c r="F101">
        <v>0</v>
      </c>
      <c r="G101">
        <f t="shared" si="5"/>
        <v>213</v>
      </c>
    </row>
    <row r="102" spans="2:7" x14ac:dyDescent="0.25">
      <c r="B102">
        <f t="shared" si="4"/>
        <v>222</v>
      </c>
      <c r="C102" s="50" t="s">
        <v>83</v>
      </c>
      <c r="D102">
        <v>2324</v>
      </c>
      <c r="E102">
        <v>1223</v>
      </c>
      <c r="F102">
        <v>1364</v>
      </c>
      <c r="G102">
        <f t="shared" si="5"/>
        <v>4911</v>
      </c>
    </row>
    <row r="103" spans="2:7" x14ac:dyDescent="0.25">
      <c r="B103">
        <f t="shared" si="4"/>
        <v>766</v>
      </c>
      <c r="C103" s="50" t="s">
        <v>84</v>
      </c>
      <c r="D103">
        <v>780</v>
      </c>
      <c r="E103">
        <v>0</v>
      </c>
      <c r="F103">
        <v>407</v>
      </c>
      <c r="G103">
        <f t="shared" si="5"/>
        <v>1187</v>
      </c>
    </row>
    <row r="104" spans="2:7" x14ac:dyDescent="0.25">
      <c r="B104">
        <f t="shared" si="4"/>
        <v>58</v>
      </c>
      <c r="C104" s="50" t="s">
        <v>85</v>
      </c>
      <c r="D104">
        <v>1223</v>
      </c>
      <c r="E104">
        <v>670</v>
      </c>
      <c r="F104">
        <v>734</v>
      </c>
      <c r="G104">
        <f t="shared" si="5"/>
        <v>2627</v>
      </c>
    </row>
    <row r="105" spans="2:7" x14ac:dyDescent="0.25">
      <c r="B105" t="e">
        <f t="shared" si="4"/>
        <v>#N/A</v>
      </c>
      <c r="C105" s="50" t="s">
        <v>648</v>
      </c>
      <c r="D105">
        <v>0</v>
      </c>
      <c r="E105">
        <v>0</v>
      </c>
      <c r="F105">
        <v>0</v>
      </c>
      <c r="G105">
        <f t="shared" si="5"/>
        <v>0</v>
      </c>
    </row>
    <row r="106" spans="2:7" x14ac:dyDescent="0.25">
      <c r="B106">
        <f t="shared" si="4"/>
        <v>505</v>
      </c>
      <c r="C106" s="50" t="s">
        <v>86</v>
      </c>
      <c r="D106">
        <v>8192</v>
      </c>
      <c r="E106">
        <v>1720</v>
      </c>
      <c r="F106">
        <v>3282</v>
      </c>
      <c r="G106">
        <f t="shared" si="5"/>
        <v>13194</v>
      </c>
    </row>
    <row r="107" spans="2:7" x14ac:dyDescent="0.25">
      <c r="B107">
        <f t="shared" si="4"/>
        <v>498</v>
      </c>
      <c r="C107" s="50" t="s">
        <v>87</v>
      </c>
      <c r="D107">
        <v>493</v>
      </c>
      <c r="E107">
        <v>0</v>
      </c>
      <c r="F107">
        <v>0</v>
      </c>
      <c r="G107">
        <f t="shared" si="5"/>
        <v>493</v>
      </c>
    </row>
    <row r="108" spans="2:7" x14ac:dyDescent="0.25">
      <c r="B108" t="e">
        <f t="shared" si="4"/>
        <v>#N/A</v>
      </c>
      <c r="C108" s="50" t="s">
        <v>851</v>
      </c>
      <c r="D108">
        <v>0</v>
      </c>
      <c r="E108">
        <v>0</v>
      </c>
      <c r="F108">
        <v>0</v>
      </c>
      <c r="G108">
        <f t="shared" si="5"/>
        <v>0</v>
      </c>
    </row>
    <row r="109" spans="2:7" x14ac:dyDescent="0.25">
      <c r="B109">
        <f t="shared" si="4"/>
        <v>1719</v>
      </c>
      <c r="C109" s="50" t="s">
        <v>88</v>
      </c>
      <c r="D109">
        <v>1483</v>
      </c>
      <c r="E109">
        <v>0</v>
      </c>
      <c r="F109">
        <v>159</v>
      </c>
      <c r="G109">
        <f t="shared" si="5"/>
        <v>1642</v>
      </c>
    </row>
    <row r="110" spans="2:7" x14ac:dyDescent="0.25">
      <c r="B110">
        <f t="shared" si="4"/>
        <v>303</v>
      </c>
      <c r="C110" s="50" t="s">
        <v>89</v>
      </c>
      <c r="D110">
        <v>2277</v>
      </c>
      <c r="E110">
        <v>93</v>
      </c>
      <c r="F110">
        <v>1527</v>
      </c>
      <c r="G110">
        <f t="shared" si="5"/>
        <v>3897</v>
      </c>
    </row>
    <row r="111" spans="2:7" x14ac:dyDescent="0.25">
      <c r="B111">
        <f t="shared" si="4"/>
        <v>225</v>
      </c>
      <c r="C111" s="50" t="s">
        <v>90</v>
      </c>
      <c r="D111">
        <v>954</v>
      </c>
      <c r="E111">
        <v>301</v>
      </c>
      <c r="F111">
        <v>420</v>
      </c>
      <c r="G111">
        <f t="shared" si="5"/>
        <v>1675</v>
      </c>
    </row>
    <row r="112" spans="2:7" x14ac:dyDescent="0.25">
      <c r="B112">
        <f t="shared" si="4"/>
        <v>226</v>
      </c>
      <c r="C112" s="50" t="s">
        <v>91</v>
      </c>
      <c r="D112">
        <v>896</v>
      </c>
      <c r="E112">
        <v>0</v>
      </c>
      <c r="F112">
        <v>920</v>
      </c>
      <c r="G112">
        <f t="shared" si="5"/>
        <v>1816</v>
      </c>
    </row>
    <row r="113" spans="2:7" x14ac:dyDescent="0.25">
      <c r="B113" t="e">
        <f t="shared" si="4"/>
        <v>#N/A</v>
      </c>
      <c r="C113" s="50" t="s">
        <v>852</v>
      </c>
      <c r="D113">
        <v>504</v>
      </c>
      <c r="E113">
        <v>57</v>
      </c>
      <c r="F113">
        <v>461</v>
      </c>
      <c r="G113">
        <f t="shared" si="5"/>
        <v>1022</v>
      </c>
    </row>
    <row r="114" spans="2:7" x14ac:dyDescent="0.25">
      <c r="B114" t="e">
        <f t="shared" si="4"/>
        <v>#N/A</v>
      </c>
      <c r="C114" s="50" t="s">
        <v>853</v>
      </c>
      <c r="D114">
        <v>1289</v>
      </c>
      <c r="E114">
        <v>80</v>
      </c>
      <c r="F114">
        <v>1034</v>
      </c>
      <c r="G114">
        <f t="shared" si="5"/>
        <v>2403</v>
      </c>
    </row>
    <row r="115" spans="2:7" x14ac:dyDescent="0.25">
      <c r="B115">
        <f t="shared" si="4"/>
        <v>228</v>
      </c>
      <c r="C115" s="50" t="s">
        <v>94</v>
      </c>
      <c r="D115">
        <v>5471</v>
      </c>
      <c r="E115">
        <v>1146</v>
      </c>
      <c r="F115">
        <v>2648</v>
      </c>
      <c r="G115">
        <f t="shared" si="5"/>
        <v>9265</v>
      </c>
    </row>
    <row r="116" spans="2:7" x14ac:dyDescent="0.25">
      <c r="B116">
        <f t="shared" si="4"/>
        <v>317</v>
      </c>
      <c r="C116" s="50" t="s">
        <v>95</v>
      </c>
      <c r="D116">
        <v>503</v>
      </c>
      <c r="E116">
        <v>0</v>
      </c>
      <c r="F116">
        <v>0</v>
      </c>
      <c r="G116">
        <f t="shared" si="5"/>
        <v>503</v>
      </c>
    </row>
    <row r="117" spans="2:7" x14ac:dyDescent="0.25">
      <c r="B117">
        <f t="shared" si="4"/>
        <v>1651</v>
      </c>
      <c r="C117" s="50" t="s">
        <v>96</v>
      </c>
      <c r="D117">
        <v>715</v>
      </c>
      <c r="E117">
        <v>0</v>
      </c>
      <c r="F117">
        <v>635</v>
      </c>
      <c r="G117">
        <f t="shared" si="5"/>
        <v>1350</v>
      </c>
    </row>
    <row r="118" spans="2:7" x14ac:dyDescent="0.25">
      <c r="B118">
        <f t="shared" si="4"/>
        <v>770</v>
      </c>
      <c r="C118" s="50" t="s">
        <v>97</v>
      </c>
      <c r="D118">
        <v>615</v>
      </c>
      <c r="E118">
        <v>116</v>
      </c>
      <c r="F118">
        <v>363</v>
      </c>
      <c r="G118">
        <f t="shared" si="5"/>
        <v>1094</v>
      </c>
    </row>
    <row r="119" spans="2:7" x14ac:dyDescent="0.25">
      <c r="B119" t="e">
        <f t="shared" si="4"/>
        <v>#N/A</v>
      </c>
      <c r="C119" s="50" t="s">
        <v>649</v>
      </c>
      <c r="D119">
        <v>0</v>
      </c>
      <c r="E119">
        <v>0</v>
      </c>
      <c r="F119">
        <v>0</v>
      </c>
      <c r="G119">
        <f t="shared" si="5"/>
        <v>0</v>
      </c>
    </row>
    <row r="120" spans="2:7" x14ac:dyDescent="0.25">
      <c r="B120" t="e">
        <f t="shared" si="4"/>
        <v>#N/A</v>
      </c>
      <c r="C120" s="50" t="s">
        <v>854</v>
      </c>
      <c r="D120">
        <v>1143</v>
      </c>
      <c r="E120">
        <v>243</v>
      </c>
      <c r="F120">
        <v>193</v>
      </c>
      <c r="G120">
        <f t="shared" si="5"/>
        <v>1579</v>
      </c>
    </row>
    <row r="121" spans="2:7" x14ac:dyDescent="0.25">
      <c r="B121">
        <f t="shared" si="4"/>
        <v>772</v>
      </c>
      <c r="C121" s="50" t="s">
        <v>98</v>
      </c>
      <c r="D121">
        <v>11781</v>
      </c>
      <c r="E121">
        <v>3882</v>
      </c>
      <c r="F121">
        <v>6680</v>
      </c>
      <c r="G121">
        <f t="shared" si="5"/>
        <v>22343</v>
      </c>
    </row>
    <row r="122" spans="2:7" x14ac:dyDescent="0.25">
      <c r="B122">
        <f t="shared" si="4"/>
        <v>230</v>
      </c>
      <c r="C122" s="50" t="s">
        <v>99</v>
      </c>
      <c r="D122">
        <v>1199</v>
      </c>
      <c r="E122">
        <v>0</v>
      </c>
      <c r="F122">
        <v>1095</v>
      </c>
      <c r="G122">
        <f t="shared" si="5"/>
        <v>2294</v>
      </c>
    </row>
    <row r="123" spans="2:7" x14ac:dyDescent="0.25">
      <c r="B123">
        <f t="shared" si="4"/>
        <v>114</v>
      </c>
      <c r="C123" s="50" t="s">
        <v>100</v>
      </c>
      <c r="D123">
        <v>5728</v>
      </c>
      <c r="E123">
        <v>1506</v>
      </c>
      <c r="F123">
        <v>3189</v>
      </c>
      <c r="G123">
        <f t="shared" si="5"/>
        <v>10423</v>
      </c>
    </row>
    <row r="124" spans="2:7" x14ac:dyDescent="0.25">
      <c r="B124">
        <f t="shared" si="4"/>
        <v>388</v>
      </c>
      <c r="C124" s="50" t="s">
        <v>101</v>
      </c>
      <c r="D124">
        <v>663</v>
      </c>
      <c r="E124">
        <v>0</v>
      </c>
      <c r="F124">
        <v>230</v>
      </c>
      <c r="G124">
        <f t="shared" si="5"/>
        <v>893</v>
      </c>
    </row>
    <row r="125" spans="2:7" x14ac:dyDescent="0.25">
      <c r="B125">
        <f t="shared" si="4"/>
        <v>153</v>
      </c>
      <c r="C125" s="50" t="s">
        <v>102</v>
      </c>
      <c r="D125">
        <v>6907</v>
      </c>
      <c r="E125">
        <v>2968</v>
      </c>
      <c r="F125">
        <v>1707</v>
      </c>
      <c r="G125">
        <f t="shared" si="5"/>
        <v>11582</v>
      </c>
    </row>
    <row r="126" spans="2:7" x14ac:dyDescent="0.25">
      <c r="B126">
        <f t="shared" si="4"/>
        <v>232</v>
      </c>
      <c r="C126" s="50" t="s">
        <v>103</v>
      </c>
      <c r="D126">
        <v>1674</v>
      </c>
      <c r="E126">
        <v>60</v>
      </c>
      <c r="F126">
        <v>40</v>
      </c>
      <c r="G126">
        <f t="shared" si="5"/>
        <v>1774</v>
      </c>
    </row>
    <row r="127" spans="2:7" x14ac:dyDescent="0.25">
      <c r="B127">
        <f t="shared" si="4"/>
        <v>233</v>
      </c>
      <c r="C127" s="50" t="s">
        <v>104</v>
      </c>
      <c r="D127">
        <v>479</v>
      </c>
      <c r="E127">
        <v>327</v>
      </c>
      <c r="F127">
        <v>295</v>
      </c>
      <c r="G127">
        <f t="shared" si="5"/>
        <v>1101</v>
      </c>
    </row>
    <row r="128" spans="2:7" x14ac:dyDescent="0.25">
      <c r="B128" t="e">
        <f t="shared" si="4"/>
        <v>#N/A</v>
      </c>
      <c r="C128" s="50" t="s">
        <v>855</v>
      </c>
      <c r="D128">
        <v>2638</v>
      </c>
      <c r="E128">
        <v>110</v>
      </c>
      <c r="F128">
        <v>1452</v>
      </c>
      <c r="G128">
        <f t="shared" si="5"/>
        <v>4200</v>
      </c>
    </row>
    <row r="129" spans="2:7" x14ac:dyDescent="0.25">
      <c r="B129">
        <f t="shared" si="4"/>
        <v>1722</v>
      </c>
      <c r="C129" s="50" t="s">
        <v>106</v>
      </c>
      <c r="D129">
        <v>564</v>
      </c>
      <c r="E129">
        <v>0</v>
      </c>
      <c r="F129">
        <v>9</v>
      </c>
      <c r="G129">
        <f t="shared" si="5"/>
        <v>573</v>
      </c>
    </row>
    <row r="130" spans="2:7" x14ac:dyDescent="0.25">
      <c r="B130">
        <f t="shared" si="4"/>
        <v>70</v>
      </c>
      <c r="C130" s="50" t="s">
        <v>107</v>
      </c>
      <c r="D130">
        <v>1522</v>
      </c>
      <c r="E130">
        <v>266</v>
      </c>
      <c r="F130">
        <v>666</v>
      </c>
      <c r="G130">
        <f t="shared" si="5"/>
        <v>2454</v>
      </c>
    </row>
    <row r="131" spans="2:7" x14ac:dyDescent="0.25">
      <c r="B131" t="e">
        <f t="shared" ref="B131:B194" si="6">VLOOKUP(C131,gemeentenaam,2,FALSE)</f>
        <v>#N/A</v>
      </c>
      <c r="C131" s="50" t="s">
        <v>798</v>
      </c>
      <c r="D131">
        <v>0</v>
      </c>
      <c r="E131">
        <v>0</v>
      </c>
      <c r="F131">
        <v>0</v>
      </c>
      <c r="G131">
        <f t="shared" si="5"/>
        <v>0</v>
      </c>
    </row>
    <row r="132" spans="2:7" x14ac:dyDescent="0.25">
      <c r="B132" t="e">
        <f t="shared" si="6"/>
        <v>#N/A</v>
      </c>
      <c r="C132" s="50" t="s">
        <v>856</v>
      </c>
      <c r="D132">
        <v>0</v>
      </c>
      <c r="E132">
        <v>0</v>
      </c>
      <c r="F132">
        <v>0</v>
      </c>
      <c r="G132">
        <f t="shared" ref="G132:G195" si="7">SUM(D132:F132)</f>
        <v>0</v>
      </c>
    </row>
    <row r="133" spans="2:7" x14ac:dyDescent="0.25">
      <c r="B133">
        <f t="shared" si="6"/>
        <v>779</v>
      </c>
      <c r="C133" s="50" t="s">
        <v>109</v>
      </c>
      <c r="D133">
        <v>718</v>
      </c>
      <c r="E133">
        <v>0</v>
      </c>
      <c r="F133">
        <v>873</v>
      </c>
      <c r="G133">
        <f t="shared" si="7"/>
        <v>1591</v>
      </c>
    </row>
    <row r="134" spans="2:7" x14ac:dyDescent="0.25">
      <c r="B134">
        <f t="shared" si="6"/>
        <v>236</v>
      </c>
      <c r="C134" s="50" t="s">
        <v>110</v>
      </c>
      <c r="D134">
        <v>1122</v>
      </c>
      <c r="E134">
        <v>0</v>
      </c>
      <c r="F134">
        <v>350</v>
      </c>
      <c r="G134">
        <f t="shared" si="7"/>
        <v>1472</v>
      </c>
    </row>
    <row r="135" spans="2:7" x14ac:dyDescent="0.25">
      <c r="B135" t="e">
        <f t="shared" si="6"/>
        <v>#N/A</v>
      </c>
      <c r="C135" s="50" t="s">
        <v>857</v>
      </c>
      <c r="D135">
        <v>1480</v>
      </c>
      <c r="E135">
        <v>59</v>
      </c>
      <c r="F135">
        <v>423</v>
      </c>
      <c r="G135">
        <f t="shared" si="7"/>
        <v>1962</v>
      </c>
    </row>
    <row r="136" spans="2:7" x14ac:dyDescent="0.25">
      <c r="B136" t="e">
        <f t="shared" si="6"/>
        <v>#N/A</v>
      </c>
      <c r="C136" s="50" t="s">
        <v>858</v>
      </c>
      <c r="D136">
        <v>2773</v>
      </c>
      <c r="E136">
        <v>139</v>
      </c>
      <c r="F136">
        <v>827</v>
      </c>
      <c r="G136">
        <f t="shared" si="7"/>
        <v>3739</v>
      </c>
    </row>
    <row r="137" spans="2:7" x14ac:dyDescent="0.25">
      <c r="B137">
        <f t="shared" si="6"/>
        <v>907</v>
      </c>
      <c r="C137" s="50" t="s">
        <v>113</v>
      </c>
      <c r="D137">
        <v>699</v>
      </c>
      <c r="E137">
        <v>422</v>
      </c>
      <c r="F137">
        <v>183</v>
      </c>
      <c r="G137">
        <f t="shared" si="7"/>
        <v>1304</v>
      </c>
    </row>
    <row r="138" spans="2:7" x14ac:dyDescent="0.25">
      <c r="B138">
        <f t="shared" si="6"/>
        <v>689</v>
      </c>
      <c r="C138" s="50" t="s">
        <v>114</v>
      </c>
      <c r="D138">
        <v>1102</v>
      </c>
      <c r="E138">
        <v>0</v>
      </c>
      <c r="F138">
        <v>0</v>
      </c>
      <c r="G138">
        <f t="shared" si="7"/>
        <v>1102</v>
      </c>
    </row>
    <row r="139" spans="2:7" x14ac:dyDescent="0.25">
      <c r="B139">
        <f t="shared" si="6"/>
        <v>784</v>
      </c>
      <c r="C139" s="50" t="s">
        <v>115</v>
      </c>
      <c r="D139">
        <v>1276</v>
      </c>
      <c r="E139">
        <v>0</v>
      </c>
      <c r="F139">
        <v>0</v>
      </c>
      <c r="G139">
        <f t="shared" si="7"/>
        <v>1276</v>
      </c>
    </row>
    <row r="140" spans="2:7" x14ac:dyDescent="0.25">
      <c r="B140">
        <f t="shared" si="6"/>
        <v>511</v>
      </c>
      <c r="C140" s="50" t="s">
        <v>116</v>
      </c>
      <c r="D140">
        <v>0</v>
      </c>
      <c r="E140">
        <v>0</v>
      </c>
      <c r="F140">
        <v>0</v>
      </c>
      <c r="G140">
        <f t="shared" si="7"/>
        <v>0</v>
      </c>
    </row>
    <row r="141" spans="2:7" x14ac:dyDescent="0.25">
      <c r="B141" t="e">
        <f t="shared" si="6"/>
        <v>#N/A</v>
      </c>
      <c r="C141" s="50" t="s">
        <v>859</v>
      </c>
      <c r="D141">
        <v>0</v>
      </c>
      <c r="E141">
        <v>0</v>
      </c>
      <c r="F141">
        <v>0</v>
      </c>
      <c r="G141">
        <f t="shared" si="7"/>
        <v>0</v>
      </c>
    </row>
    <row r="142" spans="2:7" x14ac:dyDescent="0.25">
      <c r="B142">
        <f t="shared" si="6"/>
        <v>664</v>
      </c>
      <c r="C142" s="50" t="s">
        <v>117</v>
      </c>
      <c r="D142">
        <v>1217</v>
      </c>
      <c r="E142">
        <v>1342</v>
      </c>
      <c r="F142">
        <v>1886</v>
      </c>
      <c r="G142">
        <f t="shared" si="7"/>
        <v>4445</v>
      </c>
    </row>
    <row r="143" spans="2:7" x14ac:dyDescent="0.25">
      <c r="B143">
        <f t="shared" si="6"/>
        <v>785</v>
      </c>
      <c r="C143" s="50" t="s">
        <v>118</v>
      </c>
      <c r="D143">
        <v>553</v>
      </c>
      <c r="E143">
        <v>435</v>
      </c>
      <c r="F143">
        <v>131</v>
      </c>
      <c r="G143">
        <f t="shared" si="7"/>
        <v>1119</v>
      </c>
    </row>
    <row r="144" spans="2:7" x14ac:dyDescent="0.25">
      <c r="B144">
        <f t="shared" si="6"/>
        <v>512</v>
      </c>
      <c r="C144" s="50" t="s">
        <v>119</v>
      </c>
      <c r="D144">
        <v>1640</v>
      </c>
      <c r="E144">
        <v>442</v>
      </c>
      <c r="F144">
        <v>1958</v>
      </c>
      <c r="G144">
        <f t="shared" si="7"/>
        <v>4040</v>
      </c>
    </row>
    <row r="145" spans="2:7" x14ac:dyDescent="0.25">
      <c r="B145">
        <f t="shared" si="6"/>
        <v>513</v>
      </c>
      <c r="C145" s="50" t="s">
        <v>120</v>
      </c>
      <c r="D145">
        <v>2643</v>
      </c>
      <c r="E145">
        <v>1294</v>
      </c>
      <c r="F145">
        <v>1709</v>
      </c>
      <c r="G145">
        <f t="shared" si="7"/>
        <v>5646</v>
      </c>
    </row>
    <row r="146" spans="2:7" x14ac:dyDescent="0.25">
      <c r="B146">
        <f t="shared" si="6"/>
        <v>693</v>
      </c>
      <c r="C146" s="50" t="s">
        <v>121</v>
      </c>
      <c r="D146">
        <v>0</v>
      </c>
      <c r="E146">
        <v>0</v>
      </c>
      <c r="F146">
        <v>0</v>
      </c>
      <c r="G146">
        <f t="shared" si="7"/>
        <v>0</v>
      </c>
    </row>
    <row r="147" spans="2:7" x14ac:dyDescent="0.25">
      <c r="B147" t="e">
        <f t="shared" si="6"/>
        <v>#N/A</v>
      </c>
      <c r="C147" s="50" t="s">
        <v>860</v>
      </c>
      <c r="D147">
        <v>140</v>
      </c>
      <c r="E147">
        <v>0</v>
      </c>
      <c r="F147">
        <v>0</v>
      </c>
      <c r="G147">
        <f t="shared" si="7"/>
        <v>140</v>
      </c>
    </row>
    <row r="148" spans="2:7" x14ac:dyDescent="0.25">
      <c r="B148">
        <f t="shared" si="6"/>
        <v>786</v>
      </c>
      <c r="C148" s="50" t="s">
        <v>123</v>
      </c>
      <c r="D148">
        <v>469</v>
      </c>
      <c r="E148">
        <v>73</v>
      </c>
      <c r="F148">
        <v>64</v>
      </c>
      <c r="G148">
        <f t="shared" si="7"/>
        <v>606</v>
      </c>
    </row>
    <row r="149" spans="2:7" x14ac:dyDescent="0.25">
      <c r="B149" t="e">
        <f t="shared" si="6"/>
        <v>#N/A</v>
      </c>
      <c r="C149" s="283" t="s">
        <v>804</v>
      </c>
      <c r="D149">
        <v>0</v>
      </c>
      <c r="E149">
        <v>0</v>
      </c>
      <c r="F149">
        <v>0</v>
      </c>
      <c r="G149">
        <f t="shared" si="7"/>
        <v>0</v>
      </c>
    </row>
    <row r="150" spans="2:7" x14ac:dyDescent="0.25">
      <c r="B150" t="e">
        <f t="shared" si="6"/>
        <v>#N/A</v>
      </c>
      <c r="C150" s="283" t="s">
        <v>805</v>
      </c>
      <c r="D150">
        <v>25348</v>
      </c>
      <c r="E150">
        <v>3392</v>
      </c>
      <c r="F150">
        <v>12762</v>
      </c>
      <c r="G150">
        <f t="shared" si="7"/>
        <v>41502</v>
      </c>
    </row>
    <row r="151" spans="2:7" x14ac:dyDescent="0.25">
      <c r="B151" t="e">
        <f t="shared" si="6"/>
        <v>#N/A</v>
      </c>
      <c r="C151" s="50" t="s">
        <v>650</v>
      </c>
      <c r="D151">
        <v>0</v>
      </c>
      <c r="E151">
        <v>0</v>
      </c>
      <c r="F151">
        <v>0</v>
      </c>
      <c r="G151">
        <f t="shared" si="7"/>
        <v>0</v>
      </c>
    </row>
    <row r="152" spans="2:7" x14ac:dyDescent="0.25">
      <c r="B152">
        <f t="shared" si="6"/>
        <v>241</v>
      </c>
      <c r="C152" s="50" t="s">
        <v>124</v>
      </c>
      <c r="D152">
        <v>747</v>
      </c>
      <c r="E152">
        <v>829</v>
      </c>
      <c r="F152">
        <v>37</v>
      </c>
      <c r="G152">
        <f t="shared" si="7"/>
        <v>1613</v>
      </c>
    </row>
    <row r="153" spans="2:7" x14ac:dyDescent="0.25">
      <c r="B153" t="e">
        <f t="shared" si="6"/>
        <v>#N/A</v>
      </c>
      <c r="C153" s="50" t="s">
        <v>806</v>
      </c>
      <c r="D153">
        <v>8071</v>
      </c>
      <c r="E153">
        <v>1811</v>
      </c>
      <c r="F153">
        <v>3742</v>
      </c>
      <c r="G153">
        <f t="shared" si="7"/>
        <v>13624</v>
      </c>
    </row>
    <row r="154" spans="2:7" x14ac:dyDescent="0.25">
      <c r="B154">
        <f t="shared" si="6"/>
        <v>15</v>
      </c>
      <c r="C154" s="50" t="s">
        <v>126</v>
      </c>
      <c r="D154">
        <v>926</v>
      </c>
      <c r="E154">
        <v>0</v>
      </c>
      <c r="F154">
        <v>194</v>
      </c>
      <c r="G154">
        <f t="shared" si="7"/>
        <v>1120</v>
      </c>
    </row>
    <row r="155" spans="2:7" x14ac:dyDescent="0.25">
      <c r="B155" t="e">
        <f t="shared" si="6"/>
        <v>#N/A</v>
      </c>
      <c r="C155" s="50" t="s">
        <v>861</v>
      </c>
      <c r="D155">
        <v>847</v>
      </c>
      <c r="E155">
        <v>220</v>
      </c>
      <c r="F155">
        <v>255</v>
      </c>
      <c r="G155">
        <f t="shared" si="7"/>
        <v>1322</v>
      </c>
    </row>
    <row r="156" spans="2:7" x14ac:dyDescent="0.25">
      <c r="B156">
        <f t="shared" si="6"/>
        <v>158</v>
      </c>
      <c r="C156" s="50" t="s">
        <v>128</v>
      </c>
      <c r="D156">
        <v>1338</v>
      </c>
      <c r="E156">
        <v>0</v>
      </c>
      <c r="F156">
        <v>326</v>
      </c>
      <c r="G156">
        <f t="shared" si="7"/>
        <v>1664</v>
      </c>
    </row>
    <row r="157" spans="2:7" x14ac:dyDescent="0.25">
      <c r="B157">
        <f t="shared" si="6"/>
        <v>788</v>
      </c>
      <c r="C157" s="50" t="s">
        <v>129</v>
      </c>
      <c r="D157">
        <v>282</v>
      </c>
      <c r="E157">
        <v>0</v>
      </c>
      <c r="F157">
        <v>0</v>
      </c>
      <c r="G157">
        <f t="shared" si="7"/>
        <v>282</v>
      </c>
    </row>
    <row r="158" spans="2:7" x14ac:dyDescent="0.25">
      <c r="B158">
        <f t="shared" si="6"/>
        <v>392</v>
      </c>
      <c r="C158" s="50" t="s">
        <v>130</v>
      </c>
      <c r="D158">
        <v>6705</v>
      </c>
      <c r="E158">
        <v>1359</v>
      </c>
      <c r="F158">
        <v>8778</v>
      </c>
      <c r="G158">
        <f t="shared" si="7"/>
        <v>16842</v>
      </c>
    </row>
    <row r="159" spans="2:7" x14ac:dyDescent="0.25">
      <c r="B159" t="e">
        <f t="shared" si="6"/>
        <v>#N/A</v>
      </c>
      <c r="C159" s="50" t="s">
        <v>808</v>
      </c>
      <c r="D159">
        <v>242</v>
      </c>
      <c r="E159">
        <v>0</v>
      </c>
      <c r="F159">
        <v>0</v>
      </c>
      <c r="G159">
        <f t="shared" si="7"/>
        <v>242</v>
      </c>
    </row>
    <row r="160" spans="2:7" x14ac:dyDescent="0.25">
      <c r="B160">
        <f t="shared" si="6"/>
        <v>394</v>
      </c>
      <c r="C160" s="50" t="s">
        <v>132</v>
      </c>
      <c r="D160">
        <v>8239</v>
      </c>
      <c r="E160">
        <v>1495</v>
      </c>
      <c r="F160">
        <v>3481</v>
      </c>
      <c r="G160">
        <f t="shared" si="7"/>
        <v>13215</v>
      </c>
    </row>
    <row r="161" spans="2:7" x14ac:dyDescent="0.25">
      <c r="B161" t="e">
        <f t="shared" si="6"/>
        <v>#N/A</v>
      </c>
      <c r="C161" s="50" t="s">
        <v>651</v>
      </c>
      <c r="D161">
        <v>0</v>
      </c>
      <c r="E161">
        <v>0</v>
      </c>
      <c r="F161">
        <v>0</v>
      </c>
      <c r="G161">
        <f t="shared" si="7"/>
        <v>0</v>
      </c>
    </row>
    <row r="162" spans="2:7" x14ac:dyDescent="0.25">
      <c r="B162">
        <f t="shared" si="6"/>
        <v>1655</v>
      </c>
      <c r="C162" s="50" t="s">
        <v>133</v>
      </c>
      <c r="D162">
        <v>883</v>
      </c>
      <c r="E162">
        <v>0</v>
      </c>
      <c r="F162">
        <v>419</v>
      </c>
      <c r="G162">
        <f t="shared" si="7"/>
        <v>1302</v>
      </c>
    </row>
    <row r="163" spans="2:7" x14ac:dyDescent="0.25">
      <c r="B163">
        <f t="shared" si="6"/>
        <v>160</v>
      </c>
      <c r="C163" s="50" t="s">
        <v>134</v>
      </c>
      <c r="D163">
        <v>2202</v>
      </c>
      <c r="E163">
        <v>389</v>
      </c>
      <c r="F163">
        <v>1723</v>
      </c>
      <c r="G163">
        <f t="shared" si="7"/>
        <v>4314</v>
      </c>
    </row>
    <row r="164" spans="2:7" x14ac:dyDescent="0.25">
      <c r="B164">
        <f t="shared" si="6"/>
        <v>243</v>
      </c>
      <c r="C164" s="50" t="s">
        <v>135</v>
      </c>
      <c r="D164">
        <v>1983</v>
      </c>
      <c r="E164">
        <v>490</v>
      </c>
      <c r="F164">
        <v>2074</v>
      </c>
      <c r="G164">
        <f t="shared" si="7"/>
        <v>4547</v>
      </c>
    </row>
    <row r="165" spans="2:7" x14ac:dyDescent="0.25">
      <c r="B165" t="e">
        <f t="shared" si="6"/>
        <v>#N/A</v>
      </c>
      <c r="C165" s="50" t="s">
        <v>862</v>
      </c>
      <c r="D165">
        <v>396</v>
      </c>
      <c r="E165">
        <v>0</v>
      </c>
      <c r="F165">
        <v>223</v>
      </c>
      <c r="G165">
        <f t="shared" si="7"/>
        <v>619</v>
      </c>
    </row>
    <row r="166" spans="2:7" x14ac:dyDescent="0.25">
      <c r="B166">
        <f t="shared" si="6"/>
        <v>17</v>
      </c>
      <c r="C166" s="50" t="s">
        <v>137</v>
      </c>
      <c r="D166">
        <v>3128</v>
      </c>
      <c r="E166">
        <v>0</v>
      </c>
      <c r="F166">
        <v>0</v>
      </c>
      <c r="G166">
        <f t="shared" si="7"/>
        <v>3128</v>
      </c>
    </row>
    <row r="167" spans="2:7" x14ac:dyDescent="0.25">
      <c r="B167">
        <f t="shared" si="6"/>
        <v>395</v>
      </c>
      <c r="C167" s="50" t="s">
        <v>138</v>
      </c>
      <c r="D167">
        <v>0</v>
      </c>
      <c r="E167">
        <v>0</v>
      </c>
      <c r="F167">
        <v>0</v>
      </c>
      <c r="G167">
        <f t="shared" si="7"/>
        <v>0</v>
      </c>
    </row>
    <row r="168" spans="2:7" x14ac:dyDescent="0.25">
      <c r="B168">
        <f t="shared" si="6"/>
        <v>72</v>
      </c>
      <c r="C168" s="50" t="s">
        <v>139</v>
      </c>
      <c r="D168">
        <v>923</v>
      </c>
      <c r="E168">
        <v>0</v>
      </c>
      <c r="F168">
        <v>552</v>
      </c>
      <c r="G168">
        <f t="shared" si="7"/>
        <v>1475</v>
      </c>
    </row>
    <row r="169" spans="2:7" x14ac:dyDescent="0.25">
      <c r="B169">
        <f t="shared" si="6"/>
        <v>244</v>
      </c>
      <c r="C169" s="50" t="s">
        <v>140</v>
      </c>
      <c r="D169">
        <v>443</v>
      </c>
      <c r="E169">
        <v>0</v>
      </c>
      <c r="F169">
        <v>0</v>
      </c>
      <c r="G169">
        <f t="shared" si="7"/>
        <v>443</v>
      </c>
    </row>
    <row r="170" spans="2:7" x14ac:dyDescent="0.25">
      <c r="B170" t="e">
        <f t="shared" si="6"/>
        <v>#N/A</v>
      </c>
      <c r="C170" s="50" t="s">
        <v>652</v>
      </c>
      <c r="D170">
        <v>0</v>
      </c>
      <c r="E170">
        <v>0</v>
      </c>
      <c r="F170">
        <v>0</v>
      </c>
      <c r="G170">
        <f t="shared" si="7"/>
        <v>0</v>
      </c>
    </row>
    <row r="171" spans="2:7" x14ac:dyDescent="0.25">
      <c r="B171">
        <f t="shared" si="6"/>
        <v>396</v>
      </c>
      <c r="C171" s="50" t="s">
        <v>141</v>
      </c>
      <c r="D171">
        <v>1940</v>
      </c>
      <c r="E171">
        <v>0</v>
      </c>
      <c r="F171">
        <v>930</v>
      </c>
      <c r="G171">
        <f t="shared" si="7"/>
        <v>2870</v>
      </c>
    </row>
    <row r="172" spans="2:7" x14ac:dyDescent="0.25">
      <c r="B172">
        <f t="shared" si="6"/>
        <v>397</v>
      </c>
      <c r="C172" s="50" t="s">
        <v>142</v>
      </c>
      <c r="D172">
        <v>781</v>
      </c>
      <c r="E172">
        <v>0</v>
      </c>
      <c r="F172">
        <v>866</v>
      </c>
      <c r="G172">
        <f t="shared" si="7"/>
        <v>1647</v>
      </c>
    </row>
    <row r="173" spans="2:7" x14ac:dyDescent="0.25">
      <c r="B173">
        <f t="shared" si="6"/>
        <v>246</v>
      </c>
      <c r="C173" s="50" t="s">
        <v>143</v>
      </c>
      <c r="D173">
        <v>1443</v>
      </c>
      <c r="E173">
        <v>78</v>
      </c>
      <c r="F173">
        <v>85</v>
      </c>
      <c r="G173">
        <f t="shared" si="7"/>
        <v>1606</v>
      </c>
    </row>
    <row r="174" spans="2:7" x14ac:dyDescent="0.25">
      <c r="B174">
        <f t="shared" si="6"/>
        <v>74</v>
      </c>
      <c r="C174" s="50" t="s">
        <v>144</v>
      </c>
      <c r="D174">
        <v>0</v>
      </c>
      <c r="E174">
        <v>0</v>
      </c>
      <c r="F174">
        <v>0</v>
      </c>
      <c r="G174">
        <f t="shared" si="7"/>
        <v>0</v>
      </c>
    </row>
    <row r="175" spans="2:7" x14ac:dyDescent="0.25">
      <c r="B175">
        <f t="shared" si="6"/>
        <v>398</v>
      </c>
      <c r="C175" s="50" t="s">
        <v>145</v>
      </c>
      <c r="D175">
        <v>3458</v>
      </c>
      <c r="E175">
        <v>309</v>
      </c>
      <c r="F175">
        <v>3018</v>
      </c>
      <c r="G175">
        <f t="shared" si="7"/>
        <v>6785</v>
      </c>
    </row>
    <row r="176" spans="2:7" x14ac:dyDescent="0.25">
      <c r="B176">
        <f t="shared" si="6"/>
        <v>917</v>
      </c>
      <c r="C176" s="50" t="s">
        <v>146</v>
      </c>
      <c r="D176">
        <v>3548</v>
      </c>
      <c r="E176">
        <v>1429</v>
      </c>
      <c r="F176">
        <v>3778</v>
      </c>
      <c r="G176">
        <f t="shared" si="7"/>
        <v>8755</v>
      </c>
    </row>
    <row r="177" spans="2:7" x14ac:dyDescent="0.25">
      <c r="B177" t="e">
        <f t="shared" si="6"/>
        <v>#N/A</v>
      </c>
      <c r="C177" s="50" t="s">
        <v>863</v>
      </c>
      <c r="D177">
        <v>673</v>
      </c>
      <c r="E177">
        <v>1141</v>
      </c>
      <c r="F177">
        <v>0</v>
      </c>
      <c r="G177">
        <f t="shared" si="7"/>
        <v>1814</v>
      </c>
    </row>
    <row r="178" spans="2:7" x14ac:dyDescent="0.25">
      <c r="B178">
        <f t="shared" si="6"/>
        <v>399</v>
      </c>
      <c r="C178" s="50" t="s">
        <v>148</v>
      </c>
      <c r="D178">
        <v>1656</v>
      </c>
      <c r="E178">
        <v>0</v>
      </c>
      <c r="F178">
        <v>198</v>
      </c>
      <c r="G178">
        <f t="shared" si="7"/>
        <v>1854</v>
      </c>
    </row>
    <row r="179" spans="2:7" x14ac:dyDescent="0.25">
      <c r="B179" t="e">
        <f t="shared" si="6"/>
        <v>#N/A</v>
      </c>
      <c r="C179" s="50" t="s">
        <v>653</v>
      </c>
      <c r="D179">
        <v>0</v>
      </c>
      <c r="E179">
        <v>0</v>
      </c>
      <c r="F179">
        <v>0</v>
      </c>
      <c r="G179">
        <f t="shared" si="7"/>
        <v>0</v>
      </c>
    </row>
    <row r="180" spans="2:7" x14ac:dyDescent="0.25">
      <c r="B180">
        <f t="shared" si="6"/>
        <v>400</v>
      </c>
      <c r="C180" s="50" t="s">
        <v>76</v>
      </c>
      <c r="D180">
        <v>2178</v>
      </c>
      <c r="E180">
        <v>664</v>
      </c>
      <c r="F180">
        <v>1586</v>
      </c>
      <c r="G180">
        <f t="shared" si="7"/>
        <v>4428</v>
      </c>
    </row>
    <row r="181" spans="2:7" x14ac:dyDescent="0.25">
      <c r="B181">
        <f t="shared" si="6"/>
        <v>163</v>
      </c>
      <c r="C181" s="50" t="s">
        <v>149</v>
      </c>
      <c r="D181">
        <v>644</v>
      </c>
      <c r="E181">
        <v>147</v>
      </c>
      <c r="F181">
        <v>132</v>
      </c>
      <c r="G181">
        <f t="shared" si="7"/>
        <v>923</v>
      </c>
    </row>
    <row r="182" spans="2:7" x14ac:dyDescent="0.25">
      <c r="B182">
        <f t="shared" si="6"/>
        <v>530</v>
      </c>
      <c r="C182" s="50" t="s">
        <v>150</v>
      </c>
      <c r="D182">
        <v>2049</v>
      </c>
      <c r="E182">
        <v>274</v>
      </c>
      <c r="F182">
        <v>384</v>
      </c>
      <c r="G182">
        <f t="shared" si="7"/>
        <v>2707</v>
      </c>
    </row>
    <row r="183" spans="2:7" x14ac:dyDescent="0.25">
      <c r="B183">
        <f t="shared" si="6"/>
        <v>794</v>
      </c>
      <c r="C183" s="50" t="s">
        <v>151</v>
      </c>
      <c r="D183">
        <v>4316</v>
      </c>
      <c r="E183">
        <v>1059</v>
      </c>
      <c r="F183">
        <v>1718</v>
      </c>
      <c r="G183">
        <f t="shared" si="7"/>
        <v>7093</v>
      </c>
    </row>
    <row r="184" spans="2:7" x14ac:dyDescent="0.25">
      <c r="B184" t="e">
        <f t="shared" si="6"/>
        <v>#N/A</v>
      </c>
      <c r="C184" s="50" t="s">
        <v>864</v>
      </c>
      <c r="D184">
        <v>1178</v>
      </c>
      <c r="E184">
        <v>0</v>
      </c>
      <c r="F184">
        <v>306</v>
      </c>
      <c r="G184">
        <f t="shared" si="7"/>
        <v>1484</v>
      </c>
    </row>
    <row r="185" spans="2:7" x14ac:dyDescent="0.25">
      <c r="B185" t="e">
        <f t="shared" si="6"/>
        <v>#N/A</v>
      </c>
      <c r="C185" s="50" t="s">
        <v>812</v>
      </c>
      <c r="D185">
        <v>2494</v>
      </c>
      <c r="E185">
        <v>1227</v>
      </c>
      <c r="F185">
        <v>1633</v>
      </c>
      <c r="G185">
        <f t="shared" si="7"/>
        <v>5354</v>
      </c>
    </row>
    <row r="186" spans="2:7" x14ac:dyDescent="0.25">
      <c r="B186" t="e">
        <f t="shared" si="6"/>
        <v>#N/A</v>
      </c>
      <c r="C186" s="283" t="s">
        <v>813</v>
      </c>
      <c r="D186">
        <v>9927</v>
      </c>
      <c r="E186">
        <v>4264</v>
      </c>
      <c r="F186">
        <v>2213</v>
      </c>
      <c r="G186">
        <f t="shared" si="7"/>
        <v>16404</v>
      </c>
    </row>
    <row r="187" spans="2:7" x14ac:dyDescent="0.25">
      <c r="B187">
        <f t="shared" si="6"/>
        <v>252</v>
      </c>
      <c r="C187" s="50" t="s">
        <v>154</v>
      </c>
      <c r="D187">
        <v>839</v>
      </c>
      <c r="E187">
        <v>0</v>
      </c>
      <c r="F187">
        <v>0</v>
      </c>
      <c r="G187">
        <f t="shared" si="7"/>
        <v>839</v>
      </c>
    </row>
    <row r="188" spans="2:7" x14ac:dyDescent="0.25">
      <c r="B188">
        <f t="shared" si="6"/>
        <v>797</v>
      </c>
      <c r="C188" s="50" t="s">
        <v>155</v>
      </c>
      <c r="D188">
        <v>2075</v>
      </c>
      <c r="E188">
        <v>85</v>
      </c>
      <c r="F188">
        <v>303</v>
      </c>
      <c r="G188">
        <f t="shared" si="7"/>
        <v>2463</v>
      </c>
    </row>
    <row r="189" spans="2:7" x14ac:dyDescent="0.25">
      <c r="B189" t="e">
        <f t="shared" si="6"/>
        <v>#N/A</v>
      </c>
      <c r="C189" s="50" t="s">
        <v>654</v>
      </c>
      <c r="D189">
        <v>0</v>
      </c>
      <c r="E189">
        <v>0</v>
      </c>
      <c r="F189">
        <v>0</v>
      </c>
      <c r="G189">
        <f t="shared" si="7"/>
        <v>0</v>
      </c>
    </row>
    <row r="190" spans="2:7" x14ac:dyDescent="0.25">
      <c r="B190">
        <f t="shared" si="6"/>
        <v>534</v>
      </c>
      <c r="C190" s="50" t="s">
        <v>156</v>
      </c>
      <c r="D190">
        <v>565</v>
      </c>
      <c r="E190">
        <v>80</v>
      </c>
      <c r="F190">
        <v>1648</v>
      </c>
      <c r="G190">
        <f t="shared" si="7"/>
        <v>2293</v>
      </c>
    </row>
    <row r="191" spans="2:7" x14ac:dyDescent="0.25">
      <c r="B191">
        <f t="shared" si="6"/>
        <v>798</v>
      </c>
      <c r="C191" s="50" t="s">
        <v>157</v>
      </c>
      <c r="D191">
        <v>835</v>
      </c>
      <c r="E191">
        <v>0</v>
      </c>
      <c r="F191">
        <v>0</v>
      </c>
      <c r="G191">
        <f t="shared" si="7"/>
        <v>835</v>
      </c>
    </row>
    <row r="192" spans="2:7" x14ac:dyDescent="0.25">
      <c r="B192">
        <f t="shared" si="6"/>
        <v>402</v>
      </c>
      <c r="C192" s="50" t="s">
        <v>158</v>
      </c>
      <c r="D192">
        <v>3699</v>
      </c>
      <c r="E192">
        <v>2153</v>
      </c>
      <c r="F192">
        <v>3523</v>
      </c>
      <c r="G192">
        <f t="shared" si="7"/>
        <v>9375</v>
      </c>
    </row>
    <row r="193" spans="2:7" x14ac:dyDescent="0.25">
      <c r="B193">
        <f t="shared" si="6"/>
        <v>1735</v>
      </c>
      <c r="C193" s="50" t="s">
        <v>159</v>
      </c>
      <c r="D193">
        <v>962</v>
      </c>
      <c r="E193">
        <v>0</v>
      </c>
      <c r="F193">
        <v>196</v>
      </c>
      <c r="G193">
        <f t="shared" si="7"/>
        <v>1158</v>
      </c>
    </row>
    <row r="194" spans="2:7" x14ac:dyDescent="0.25">
      <c r="B194">
        <f t="shared" si="6"/>
        <v>1911</v>
      </c>
      <c r="C194" s="50" t="s">
        <v>620</v>
      </c>
      <c r="D194">
        <v>2652</v>
      </c>
      <c r="E194">
        <v>0</v>
      </c>
      <c r="F194">
        <v>859</v>
      </c>
      <c r="G194">
        <f t="shared" si="7"/>
        <v>3511</v>
      </c>
    </row>
    <row r="195" spans="2:7" x14ac:dyDescent="0.25">
      <c r="B195">
        <f t="shared" ref="B195:B258" si="8">VLOOKUP(C195,gemeentenaam,2,FALSE)</f>
        <v>118</v>
      </c>
      <c r="C195" s="50" t="s">
        <v>160</v>
      </c>
      <c r="D195">
        <v>1304</v>
      </c>
      <c r="E195">
        <v>280</v>
      </c>
      <c r="F195">
        <v>1915</v>
      </c>
      <c r="G195">
        <f t="shared" si="7"/>
        <v>3499</v>
      </c>
    </row>
    <row r="196" spans="2:7" x14ac:dyDescent="0.25">
      <c r="B196" t="e">
        <f t="shared" si="8"/>
        <v>#N/A</v>
      </c>
      <c r="C196" s="50" t="s">
        <v>865</v>
      </c>
      <c r="D196">
        <v>1830</v>
      </c>
      <c r="E196">
        <v>57</v>
      </c>
      <c r="F196">
        <v>1349</v>
      </c>
      <c r="G196">
        <f t="shared" ref="G196:G259" si="9">SUM(D196:F196)</f>
        <v>3236</v>
      </c>
    </row>
    <row r="197" spans="2:7" x14ac:dyDescent="0.25">
      <c r="B197">
        <f t="shared" si="8"/>
        <v>405</v>
      </c>
      <c r="C197" s="50" t="s">
        <v>162</v>
      </c>
      <c r="D197">
        <v>3680</v>
      </c>
      <c r="E197">
        <v>723</v>
      </c>
      <c r="F197">
        <v>3958</v>
      </c>
      <c r="G197">
        <f t="shared" si="9"/>
        <v>8361</v>
      </c>
    </row>
    <row r="198" spans="2:7" x14ac:dyDescent="0.25">
      <c r="B198">
        <f t="shared" si="8"/>
        <v>1507</v>
      </c>
      <c r="C198" s="50" t="s">
        <v>163</v>
      </c>
      <c r="D198">
        <v>1832</v>
      </c>
      <c r="E198">
        <v>66</v>
      </c>
      <c r="F198">
        <v>557</v>
      </c>
      <c r="G198">
        <f t="shared" si="9"/>
        <v>2455</v>
      </c>
    </row>
    <row r="199" spans="2:7" x14ac:dyDescent="0.25">
      <c r="B199">
        <f t="shared" si="8"/>
        <v>321</v>
      </c>
      <c r="C199" s="50" t="s">
        <v>164</v>
      </c>
      <c r="D199">
        <v>2968</v>
      </c>
      <c r="E199">
        <v>843</v>
      </c>
      <c r="F199">
        <v>1142</v>
      </c>
      <c r="G199">
        <f t="shared" si="9"/>
        <v>4953</v>
      </c>
    </row>
    <row r="200" spans="2:7" x14ac:dyDescent="0.25">
      <c r="B200">
        <f t="shared" si="8"/>
        <v>406</v>
      </c>
      <c r="C200" s="50" t="s">
        <v>165</v>
      </c>
      <c r="D200">
        <v>2114</v>
      </c>
      <c r="E200">
        <v>643</v>
      </c>
      <c r="F200">
        <v>424</v>
      </c>
      <c r="G200">
        <f t="shared" si="9"/>
        <v>3181</v>
      </c>
    </row>
    <row r="201" spans="2:7" x14ac:dyDescent="0.25">
      <c r="B201">
        <f t="shared" si="8"/>
        <v>677</v>
      </c>
      <c r="C201" s="50" t="s">
        <v>166</v>
      </c>
      <c r="D201">
        <v>991</v>
      </c>
      <c r="E201">
        <v>85</v>
      </c>
      <c r="F201">
        <v>373</v>
      </c>
      <c r="G201">
        <f t="shared" si="9"/>
        <v>1449</v>
      </c>
    </row>
    <row r="202" spans="2:7" x14ac:dyDescent="0.25">
      <c r="B202" t="e">
        <f t="shared" si="8"/>
        <v>#N/A</v>
      </c>
      <c r="C202" s="50" t="s">
        <v>655</v>
      </c>
      <c r="D202">
        <v>0</v>
      </c>
      <c r="E202">
        <v>0</v>
      </c>
      <c r="F202">
        <v>0</v>
      </c>
      <c r="G202">
        <f t="shared" si="9"/>
        <v>0</v>
      </c>
    </row>
    <row r="203" spans="2:7" x14ac:dyDescent="0.25">
      <c r="B203">
        <f t="shared" si="8"/>
        <v>353</v>
      </c>
      <c r="C203" s="50" t="s">
        <v>167</v>
      </c>
      <c r="D203">
        <v>909</v>
      </c>
      <c r="E203">
        <v>358</v>
      </c>
      <c r="F203">
        <v>531</v>
      </c>
      <c r="G203">
        <f t="shared" si="9"/>
        <v>1798</v>
      </c>
    </row>
    <row r="204" spans="2:7" x14ac:dyDescent="0.25">
      <c r="B204" t="e">
        <f t="shared" si="8"/>
        <v>#N/A</v>
      </c>
      <c r="C204" s="50" t="s">
        <v>656</v>
      </c>
      <c r="D204">
        <v>0</v>
      </c>
      <c r="E204">
        <v>0</v>
      </c>
      <c r="F204">
        <v>0</v>
      </c>
      <c r="G204">
        <f t="shared" si="9"/>
        <v>0</v>
      </c>
    </row>
    <row r="205" spans="2:7" x14ac:dyDescent="0.25">
      <c r="B205">
        <f t="shared" si="8"/>
        <v>1884</v>
      </c>
      <c r="C205" s="50" t="s">
        <v>405</v>
      </c>
      <c r="D205">
        <v>0</v>
      </c>
      <c r="E205">
        <v>0</v>
      </c>
      <c r="F205">
        <v>0</v>
      </c>
      <c r="G205">
        <f t="shared" si="9"/>
        <v>0</v>
      </c>
    </row>
    <row r="206" spans="2:7" x14ac:dyDescent="0.25">
      <c r="B206">
        <f t="shared" si="8"/>
        <v>166</v>
      </c>
      <c r="C206" s="50" t="s">
        <v>168</v>
      </c>
      <c r="D206">
        <v>2907</v>
      </c>
      <c r="E206">
        <v>877</v>
      </c>
      <c r="F206">
        <v>2504</v>
      </c>
      <c r="G206">
        <f t="shared" si="9"/>
        <v>6288</v>
      </c>
    </row>
    <row r="207" spans="2:7" x14ac:dyDescent="0.25">
      <c r="B207">
        <f t="shared" si="8"/>
        <v>678</v>
      </c>
      <c r="C207" s="50" t="s">
        <v>169</v>
      </c>
      <c r="D207">
        <v>320</v>
      </c>
      <c r="E207">
        <v>79</v>
      </c>
      <c r="F207">
        <v>0</v>
      </c>
      <c r="G207">
        <f t="shared" si="9"/>
        <v>399</v>
      </c>
    </row>
    <row r="208" spans="2:7" x14ac:dyDescent="0.25">
      <c r="B208">
        <f t="shared" si="8"/>
        <v>537</v>
      </c>
      <c r="C208" s="50" t="s">
        <v>170</v>
      </c>
      <c r="D208">
        <v>3623</v>
      </c>
      <c r="E208">
        <v>164</v>
      </c>
      <c r="F208">
        <v>499</v>
      </c>
      <c r="G208">
        <f t="shared" si="9"/>
        <v>4286</v>
      </c>
    </row>
    <row r="209" spans="2:7" x14ac:dyDescent="0.25">
      <c r="B209">
        <f t="shared" si="8"/>
        <v>928</v>
      </c>
      <c r="C209" s="50" t="s">
        <v>171</v>
      </c>
      <c r="D209">
        <v>1996</v>
      </c>
      <c r="E209">
        <v>461</v>
      </c>
      <c r="F209">
        <v>1398</v>
      </c>
      <c r="G209">
        <f t="shared" si="9"/>
        <v>3855</v>
      </c>
    </row>
    <row r="210" spans="2:7" x14ac:dyDescent="0.25">
      <c r="B210" t="e">
        <f t="shared" si="8"/>
        <v>#N/A</v>
      </c>
      <c r="C210" s="50" t="s">
        <v>657</v>
      </c>
      <c r="D210">
        <v>0</v>
      </c>
      <c r="E210">
        <v>0</v>
      </c>
      <c r="F210">
        <v>0</v>
      </c>
      <c r="G210">
        <f t="shared" si="9"/>
        <v>0</v>
      </c>
    </row>
    <row r="211" spans="2:7" x14ac:dyDescent="0.25">
      <c r="B211">
        <f t="shared" si="8"/>
        <v>1598</v>
      </c>
      <c r="C211" s="50" t="s">
        <v>172</v>
      </c>
      <c r="D211">
        <v>1077</v>
      </c>
      <c r="E211">
        <v>0</v>
      </c>
      <c r="F211">
        <v>0</v>
      </c>
      <c r="G211">
        <f t="shared" si="9"/>
        <v>1077</v>
      </c>
    </row>
    <row r="212" spans="2:7" x14ac:dyDescent="0.25">
      <c r="B212" t="e">
        <f t="shared" si="8"/>
        <v>#N/A</v>
      </c>
      <c r="C212" s="50" t="s">
        <v>815</v>
      </c>
      <c r="D212">
        <v>741</v>
      </c>
      <c r="E212">
        <v>0</v>
      </c>
      <c r="F212">
        <v>54</v>
      </c>
      <c r="G212">
        <f t="shared" si="9"/>
        <v>795</v>
      </c>
    </row>
    <row r="213" spans="2:7" x14ac:dyDescent="0.25">
      <c r="B213">
        <f t="shared" si="8"/>
        <v>588</v>
      </c>
      <c r="C213" s="50" t="s">
        <v>174</v>
      </c>
      <c r="D213">
        <v>459</v>
      </c>
      <c r="E213">
        <v>0</v>
      </c>
      <c r="F213">
        <v>0</v>
      </c>
      <c r="G213">
        <f t="shared" si="9"/>
        <v>459</v>
      </c>
    </row>
    <row r="214" spans="2:7" x14ac:dyDescent="0.25">
      <c r="B214">
        <f t="shared" si="8"/>
        <v>542</v>
      </c>
      <c r="C214" s="50" t="s">
        <v>175</v>
      </c>
      <c r="D214">
        <v>867</v>
      </c>
      <c r="E214">
        <v>0</v>
      </c>
      <c r="F214">
        <v>601</v>
      </c>
      <c r="G214">
        <f t="shared" si="9"/>
        <v>1468</v>
      </c>
    </row>
    <row r="215" spans="2:7" x14ac:dyDescent="0.25">
      <c r="B215">
        <f t="shared" si="8"/>
        <v>1659</v>
      </c>
      <c r="C215" s="50" t="s">
        <v>176</v>
      </c>
      <c r="D215">
        <v>390</v>
      </c>
      <c r="E215">
        <v>0</v>
      </c>
      <c r="F215">
        <v>112</v>
      </c>
      <c r="G215">
        <f t="shared" si="9"/>
        <v>502</v>
      </c>
    </row>
    <row r="216" spans="2:7" x14ac:dyDescent="0.25">
      <c r="B216">
        <f t="shared" si="8"/>
        <v>1685</v>
      </c>
      <c r="C216" s="50" t="s">
        <v>177</v>
      </c>
      <c r="D216">
        <v>1739</v>
      </c>
      <c r="E216">
        <v>172</v>
      </c>
      <c r="F216">
        <v>0</v>
      </c>
      <c r="G216">
        <f t="shared" si="9"/>
        <v>1911</v>
      </c>
    </row>
    <row r="217" spans="2:7" x14ac:dyDescent="0.25">
      <c r="B217">
        <f t="shared" si="8"/>
        <v>882</v>
      </c>
      <c r="C217" s="50" t="s">
        <v>178</v>
      </c>
      <c r="D217">
        <v>1264</v>
      </c>
      <c r="E217">
        <v>186</v>
      </c>
      <c r="F217">
        <v>484</v>
      </c>
      <c r="G217">
        <f t="shared" si="9"/>
        <v>1934</v>
      </c>
    </row>
    <row r="218" spans="2:7" x14ac:dyDescent="0.25">
      <c r="B218">
        <f t="shared" si="8"/>
        <v>415</v>
      </c>
      <c r="C218" s="50" t="s">
        <v>179</v>
      </c>
      <c r="D218">
        <v>670</v>
      </c>
      <c r="E218">
        <v>0</v>
      </c>
      <c r="F218">
        <v>0</v>
      </c>
      <c r="G218">
        <f t="shared" si="9"/>
        <v>670</v>
      </c>
    </row>
    <row r="219" spans="2:7" x14ac:dyDescent="0.25">
      <c r="B219">
        <f t="shared" si="8"/>
        <v>416</v>
      </c>
      <c r="C219" s="50" t="s">
        <v>180</v>
      </c>
      <c r="D219">
        <v>1843</v>
      </c>
      <c r="E219">
        <v>0</v>
      </c>
      <c r="F219">
        <v>724</v>
      </c>
      <c r="G219">
        <f t="shared" si="9"/>
        <v>2567</v>
      </c>
    </row>
    <row r="220" spans="2:7" x14ac:dyDescent="0.25">
      <c r="B220">
        <f t="shared" si="8"/>
        <v>1621</v>
      </c>
      <c r="C220" s="50" t="s">
        <v>181</v>
      </c>
      <c r="D220">
        <v>5149</v>
      </c>
      <c r="E220">
        <v>0</v>
      </c>
      <c r="F220">
        <v>4582</v>
      </c>
      <c r="G220">
        <f t="shared" si="9"/>
        <v>9731</v>
      </c>
    </row>
    <row r="221" spans="2:7" x14ac:dyDescent="0.25">
      <c r="B221" t="e">
        <f t="shared" si="8"/>
        <v>#N/A</v>
      </c>
      <c r="C221" s="50" t="s">
        <v>816</v>
      </c>
      <c r="D221">
        <v>326</v>
      </c>
      <c r="E221">
        <v>0</v>
      </c>
      <c r="F221">
        <v>216</v>
      </c>
      <c r="G221">
        <f t="shared" si="9"/>
        <v>542</v>
      </c>
    </row>
    <row r="222" spans="2:7" x14ac:dyDescent="0.25">
      <c r="B222">
        <f t="shared" si="8"/>
        <v>22</v>
      </c>
      <c r="C222" s="50" t="s">
        <v>183</v>
      </c>
      <c r="D222">
        <v>879</v>
      </c>
      <c r="E222">
        <v>0</v>
      </c>
      <c r="F222">
        <v>38</v>
      </c>
      <c r="G222">
        <f t="shared" si="9"/>
        <v>917</v>
      </c>
    </row>
    <row r="223" spans="2:7" x14ac:dyDescent="0.25">
      <c r="B223">
        <f t="shared" si="8"/>
        <v>545</v>
      </c>
      <c r="C223" s="50" t="s">
        <v>184</v>
      </c>
      <c r="D223">
        <v>1406</v>
      </c>
      <c r="E223">
        <v>0</v>
      </c>
      <c r="F223">
        <v>853</v>
      </c>
      <c r="G223">
        <f t="shared" si="9"/>
        <v>2259</v>
      </c>
    </row>
    <row r="224" spans="2:7" x14ac:dyDescent="0.25">
      <c r="B224" t="e">
        <f t="shared" si="8"/>
        <v>#N/A</v>
      </c>
      <c r="C224" s="50" t="s">
        <v>658</v>
      </c>
      <c r="D224">
        <v>0</v>
      </c>
      <c r="E224">
        <v>0</v>
      </c>
      <c r="F224">
        <v>0</v>
      </c>
      <c r="G224">
        <f t="shared" si="9"/>
        <v>0</v>
      </c>
    </row>
    <row r="225" spans="2:7" x14ac:dyDescent="0.25">
      <c r="B225">
        <f t="shared" si="8"/>
        <v>80</v>
      </c>
      <c r="C225" s="50" t="s">
        <v>185</v>
      </c>
      <c r="D225">
        <v>4193</v>
      </c>
      <c r="E225">
        <v>889</v>
      </c>
      <c r="F225">
        <v>2681</v>
      </c>
      <c r="G225">
        <f t="shared" si="9"/>
        <v>7763</v>
      </c>
    </row>
    <row r="226" spans="2:7" x14ac:dyDescent="0.25">
      <c r="B226">
        <f t="shared" si="8"/>
        <v>81</v>
      </c>
      <c r="C226" s="50" t="s">
        <v>186</v>
      </c>
      <c r="D226">
        <v>483</v>
      </c>
      <c r="E226">
        <v>0</v>
      </c>
      <c r="F226">
        <v>0</v>
      </c>
      <c r="G226">
        <f t="shared" si="9"/>
        <v>483</v>
      </c>
    </row>
    <row r="227" spans="2:7" x14ac:dyDescent="0.25">
      <c r="B227">
        <f t="shared" si="8"/>
        <v>546</v>
      </c>
      <c r="C227" s="50" t="s">
        <v>187</v>
      </c>
      <c r="D227">
        <v>4532</v>
      </c>
      <c r="E227">
        <v>1382</v>
      </c>
      <c r="F227">
        <v>3851</v>
      </c>
      <c r="G227">
        <f t="shared" si="9"/>
        <v>9765</v>
      </c>
    </row>
    <row r="228" spans="2:7" x14ac:dyDescent="0.25">
      <c r="B228">
        <f t="shared" si="8"/>
        <v>547</v>
      </c>
      <c r="C228" s="50" t="s">
        <v>188</v>
      </c>
      <c r="D228">
        <v>2738</v>
      </c>
      <c r="E228">
        <v>300</v>
      </c>
      <c r="F228">
        <v>284</v>
      </c>
      <c r="G228">
        <f t="shared" si="9"/>
        <v>3322</v>
      </c>
    </row>
    <row r="229" spans="2:7" x14ac:dyDescent="0.25">
      <c r="B229" t="e">
        <f t="shared" si="8"/>
        <v>#N/A</v>
      </c>
      <c r="C229" s="50" t="s">
        <v>866</v>
      </c>
      <c r="D229">
        <v>3192</v>
      </c>
      <c r="E229">
        <v>0</v>
      </c>
      <c r="F229">
        <v>1634</v>
      </c>
      <c r="G229">
        <f t="shared" si="9"/>
        <v>4826</v>
      </c>
    </row>
    <row r="230" spans="2:7" x14ac:dyDescent="0.25">
      <c r="B230">
        <f t="shared" si="8"/>
        <v>995</v>
      </c>
      <c r="C230" s="50" t="s">
        <v>190</v>
      </c>
      <c r="D230">
        <v>7543</v>
      </c>
      <c r="E230">
        <v>2110</v>
      </c>
      <c r="F230">
        <v>159</v>
      </c>
      <c r="G230">
        <f t="shared" si="9"/>
        <v>9812</v>
      </c>
    </row>
    <row r="231" spans="2:7" x14ac:dyDescent="0.25">
      <c r="B231">
        <f t="shared" si="8"/>
        <v>82</v>
      </c>
      <c r="C231" s="50" t="s">
        <v>191</v>
      </c>
      <c r="D231">
        <v>0</v>
      </c>
      <c r="E231">
        <v>0</v>
      </c>
      <c r="F231">
        <v>0</v>
      </c>
      <c r="G231">
        <f t="shared" si="9"/>
        <v>0</v>
      </c>
    </row>
    <row r="232" spans="2:7" x14ac:dyDescent="0.25">
      <c r="B232">
        <f t="shared" si="8"/>
        <v>1640</v>
      </c>
      <c r="C232" s="50" t="s">
        <v>192</v>
      </c>
      <c r="D232">
        <v>1505</v>
      </c>
      <c r="E232">
        <v>472</v>
      </c>
      <c r="F232">
        <v>419</v>
      </c>
      <c r="G232">
        <f t="shared" si="9"/>
        <v>2396</v>
      </c>
    </row>
    <row r="233" spans="2:7" x14ac:dyDescent="0.25">
      <c r="B233">
        <f t="shared" si="8"/>
        <v>327</v>
      </c>
      <c r="C233" s="50" t="s">
        <v>193</v>
      </c>
      <c r="D233">
        <v>1203</v>
      </c>
      <c r="E233">
        <v>0</v>
      </c>
      <c r="F233">
        <v>0</v>
      </c>
      <c r="G233">
        <f t="shared" si="9"/>
        <v>1203</v>
      </c>
    </row>
    <row r="234" spans="2:7" x14ac:dyDescent="0.25">
      <c r="B234" t="e">
        <f t="shared" si="8"/>
        <v>#N/A</v>
      </c>
      <c r="C234" s="50" t="s">
        <v>659</v>
      </c>
      <c r="D234">
        <v>0</v>
      </c>
      <c r="E234">
        <v>0</v>
      </c>
      <c r="F234">
        <v>0</v>
      </c>
      <c r="G234">
        <f t="shared" si="9"/>
        <v>0</v>
      </c>
    </row>
    <row r="235" spans="2:7" x14ac:dyDescent="0.25">
      <c r="B235">
        <f t="shared" si="8"/>
        <v>694</v>
      </c>
      <c r="C235" s="50" t="s">
        <v>194</v>
      </c>
      <c r="D235">
        <v>0</v>
      </c>
      <c r="E235">
        <v>0</v>
      </c>
      <c r="F235">
        <v>0</v>
      </c>
      <c r="G235">
        <f t="shared" si="9"/>
        <v>0</v>
      </c>
    </row>
    <row r="236" spans="2:7" x14ac:dyDescent="0.25">
      <c r="B236">
        <f t="shared" si="8"/>
        <v>733</v>
      </c>
      <c r="C236" s="50" t="s">
        <v>195</v>
      </c>
      <c r="D236">
        <v>201</v>
      </c>
      <c r="E236">
        <v>0</v>
      </c>
      <c r="F236">
        <v>0</v>
      </c>
      <c r="G236">
        <f t="shared" si="9"/>
        <v>201</v>
      </c>
    </row>
    <row r="237" spans="2:7" x14ac:dyDescent="0.25">
      <c r="B237">
        <f t="shared" si="8"/>
        <v>1705</v>
      </c>
      <c r="C237" s="50" t="s">
        <v>196</v>
      </c>
      <c r="D237">
        <v>1822</v>
      </c>
      <c r="E237">
        <v>141</v>
      </c>
      <c r="F237">
        <v>956</v>
      </c>
      <c r="G237">
        <f t="shared" si="9"/>
        <v>2919</v>
      </c>
    </row>
    <row r="238" spans="2:7" x14ac:dyDescent="0.25">
      <c r="B238">
        <f t="shared" si="8"/>
        <v>553</v>
      </c>
      <c r="C238" s="50" t="s">
        <v>197</v>
      </c>
      <c r="D238">
        <v>1537</v>
      </c>
      <c r="E238">
        <v>194</v>
      </c>
      <c r="F238">
        <v>1326</v>
      </c>
      <c r="G238">
        <f t="shared" si="9"/>
        <v>3057</v>
      </c>
    </row>
    <row r="239" spans="2:7" x14ac:dyDescent="0.25">
      <c r="B239" t="e">
        <f t="shared" si="8"/>
        <v>#N/A</v>
      </c>
      <c r="C239" s="50" t="s">
        <v>660</v>
      </c>
      <c r="D239">
        <v>0</v>
      </c>
      <c r="E239">
        <v>0</v>
      </c>
      <c r="F239">
        <v>0</v>
      </c>
      <c r="G239">
        <f t="shared" si="9"/>
        <v>0</v>
      </c>
    </row>
    <row r="240" spans="2:7" x14ac:dyDescent="0.25">
      <c r="B240">
        <f t="shared" si="8"/>
        <v>140</v>
      </c>
      <c r="C240" s="50" t="s">
        <v>198</v>
      </c>
      <c r="D240">
        <v>1386</v>
      </c>
      <c r="E240">
        <v>0</v>
      </c>
      <c r="F240">
        <v>31</v>
      </c>
      <c r="G240">
        <f t="shared" si="9"/>
        <v>1417</v>
      </c>
    </row>
    <row r="241" spans="2:7" x14ac:dyDescent="0.25">
      <c r="B241">
        <f t="shared" si="8"/>
        <v>262</v>
      </c>
      <c r="C241" s="50" t="s">
        <v>199</v>
      </c>
      <c r="D241">
        <v>1656</v>
      </c>
      <c r="E241">
        <v>217</v>
      </c>
      <c r="F241">
        <v>754</v>
      </c>
      <c r="G241">
        <f t="shared" si="9"/>
        <v>2627</v>
      </c>
    </row>
    <row r="242" spans="2:7" x14ac:dyDescent="0.25">
      <c r="B242" t="e">
        <f t="shared" si="8"/>
        <v>#N/A</v>
      </c>
      <c r="C242" s="50" t="s">
        <v>661</v>
      </c>
      <c r="D242">
        <v>0</v>
      </c>
      <c r="E242">
        <v>0</v>
      </c>
      <c r="F242">
        <v>0</v>
      </c>
      <c r="G242">
        <f t="shared" si="9"/>
        <v>0</v>
      </c>
    </row>
    <row r="243" spans="2:7" x14ac:dyDescent="0.25">
      <c r="B243">
        <f t="shared" si="8"/>
        <v>809</v>
      </c>
      <c r="C243" s="50" t="s">
        <v>200</v>
      </c>
      <c r="D243">
        <v>640</v>
      </c>
      <c r="E243">
        <v>62</v>
      </c>
      <c r="F243">
        <v>33</v>
      </c>
      <c r="G243">
        <f t="shared" si="9"/>
        <v>735</v>
      </c>
    </row>
    <row r="244" spans="2:7" x14ac:dyDescent="0.25">
      <c r="B244">
        <f t="shared" si="8"/>
        <v>331</v>
      </c>
      <c r="C244" s="50" t="s">
        <v>201</v>
      </c>
      <c r="D244">
        <v>922</v>
      </c>
      <c r="E244">
        <v>0</v>
      </c>
      <c r="F244">
        <v>0</v>
      </c>
      <c r="G244">
        <f t="shared" si="9"/>
        <v>922</v>
      </c>
    </row>
    <row r="245" spans="2:7" x14ac:dyDescent="0.25">
      <c r="B245">
        <f t="shared" si="8"/>
        <v>24</v>
      </c>
      <c r="C245" s="50" t="s">
        <v>202</v>
      </c>
      <c r="D245">
        <v>327</v>
      </c>
      <c r="E245">
        <v>0</v>
      </c>
      <c r="F245">
        <v>0</v>
      </c>
      <c r="G245">
        <f t="shared" si="9"/>
        <v>327</v>
      </c>
    </row>
    <row r="246" spans="2:7" x14ac:dyDescent="0.25">
      <c r="B246">
        <f t="shared" si="8"/>
        <v>168</v>
      </c>
      <c r="C246" s="50" t="s">
        <v>203</v>
      </c>
      <c r="D246">
        <v>1101</v>
      </c>
      <c r="E246">
        <v>0</v>
      </c>
      <c r="F246">
        <v>188</v>
      </c>
      <c r="G246">
        <f t="shared" si="9"/>
        <v>1289</v>
      </c>
    </row>
    <row r="247" spans="2:7" x14ac:dyDescent="0.25">
      <c r="B247" t="e">
        <f t="shared" si="8"/>
        <v>#N/A</v>
      </c>
      <c r="C247" s="50" t="s">
        <v>662</v>
      </c>
      <c r="D247">
        <v>0</v>
      </c>
      <c r="E247">
        <v>0</v>
      </c>
      <c r="F247">
        <v>0</v>
      </c>
      <c r="G247">
        <f t="shared" si="9"/>
        <v>0</v>
      </c>
    </row>
    <row r="248" spans="2:7" x14ac:dyDescent="0.25">
      <c r="B248" t="e">
        <f t="shared" si="8"/>
        <v>#N/A</v>
      </c>
      <c r="C248" s="50" t="s">
        <v>663</v>
      </c>
      <c r="D248">
        <v>0</v>
      </c>
      <c r="E248">
        <v>0</v>
      </c>
      <c r="F248">
        <v>0</v>
      </c>
      <c r="G248">
        <f t="shared" si="9"/>
        <v>0</v>
      </c>
    </row>
    <row r="249" spans="2:7" x14ac:dyDescent="0.25">
      <c r="B249" t="e">
        <f t="shared" si="8"/>
        <v>#N/A</v>
      </c>
      <c r="C249" s="50" t="s">
        <v>664</v>
      </c>
      <c r="D249">
        <v>0</v>
      </c>
      <c r="E249">
        <v>0</v>
      </c>
      <c r="F249">
        <v>0</v>
      </c>
      <c r="G249">
        <f t="shared" si="9"/>
        <v>0</v>
      </c>
    </row>
    <row r="250" spans="2:7" x14ac:dyDescent="0.25">
      <c r="B250" t="e">
        <f t="shared" si="8"/>
        <v>#N/A</v>
      </c>
      <c r="C250" s="50" t="s">
        <v>665</v>
      </c>
      <c r="D250">
        <v>0</v>
      </c>
      <c r="E250">
        <v>0</v>
      </c>
      <c r="F250">
        <v>0</v>
      </c>
      <c r="G250">
        <f t="shared" si="9"/>
        <v>0</v>
      </c>
    </row>
    <row r="251" spans="2:7" x14ac:dyDescent="0.25">
      <c r="B251">
        <f t="shared" si="8"/>
        <v>1671</v>
      </c>
      <c r="C251" s="50" t="s">
        <v>204</v>
      </c>
      <c r="D251">
        <v>348</v>
      </c>
      <c r="E251">
        <v>0</v>
      </c>
      <c r="F251">
        <v>0</v>
      </c>
      <c r="G251">
        <f t="shared" si="9"/>
        <v>348</v>
      </c>
    </row>
    <row r="252" spans="2:7" x14ac:dyDescent="0.25">
      <c r="B252">
        <f t="shared" si="8"/>
        <v>263</v>
      </c>
      <c r="C252" s="50" t="s">
        <v>205</v>
      </c>
      <c r="D252">
        <v>2033</v>
      </c>
      <c r="E252">
        <v>0</v>
      </c>
      <c r="F252">
        <v>0</v>
      </c>
      <c r="G252">
        <f t="shared" si="9"/>
        <v>2033</v>
      </c>
    </row>
    <row r="253" spans="2:7" x14ac:dyDescent="0.25">
      <c r="B253" t="e">
        <f t="shared" si="8"/>
        <v>#N/A</v>
      </c>
      <c r="C253" s="50" t="s">
        <v>206</v>
      </c>
      <c r="D253">
        <v>1663</v>
      </c>
      <c r="E253">
        <v>231</v>
      </c>
      <c r="F253">
        <v>0</v>
      </c>
      <c r="G253">
        <f t="shared" si="9"/>
        <v>1894</v>
      </c>
    </row>
    <row r="254" spans="2:7" x14ac:dyDescent="0.25">
      <c r="B254">
        <f t="shared" si="8"/>
        <v>556</v>
      </c>
      <c r="C254" s="50" t="s">
        <v>207</v>
      </c>
      <c r="D254">
        <v>1730</v>
      </c>
      <c r="E254">
        <v>79</v>
      </c>
      <c r="F254">
        <v>566</v>
      </c>
      <c r="G254">
        <f t="shared" si="9"/>
        <v>2375</v>
      </c>
    </row>
    <row r="255" spans="2:7" x14ac:dyDescent="0.25">
      <c r="B255">
        <f t="shared" si="8"/>
        <v>935</v>
      </c>
      <c r="C255" s="50" t="s">
        <v>208</v>
      </c>
      <c r="D255">
        <v>3226</v>
      </c>
      <c r="E255">
        <v>1220</v>
      </c>
      <c r="F255">
        <v>2072</v>
      </c>
      <c r="G255">
        <f t="shared" si="9"/>
        <v>6518</v>
      </c>
    </row>
    <row r="256" spans="2:7" x14ac:dyDescent="0.25">
      <c r="B256" t="e">
        <f t="shared" si="8"/>
        <v>#N/A</v>
      </c>
      <c r="C256" s="50" t="s">
        <v>666</v>
      </c>
      <c r="D256">
        <v>0</v>
      </c>
      <c r="E256">
        <v>0</v>
      </c>
      <c r="F256">
        <v>0</v>
      </c>
      <c r="G256">
        <f t="shared" si="9"/>
        <v>0</v>
      </c>
    </row>
    <row r="257" spans="2:7" x14ac:dyDescent="0.25">
      <c r="B257">
        <f t="shared" si="8"/>
        <v>1663</v>
      </c>
      <c r="C257" s="50" t="s">
        <v>71</v>
      </c>
      <c r="D257">
        <v>495</v>
      </c>
      <c r="E257">
        <v>0</v>
      </c>
      <c r="F257">
        <v>16</v>
      </c>
      <c r="G257">
        <f t="shared" si="9"/>
        <v>511</v>
      </c>
    </row>
    <row r="258" spans="2:7" x14ac:dyDescent="0.25">
      <c r="B258">
        <f t="shared" si="8"/>
        <v>25</v>
      </c>
      <c r="C258" s="50" t="s">
        <v>209</v>
      </c>
      <c r="D258">
        <v>319</v>
      </c>
      <c r="E258">
        <v>0</v>
      </c>
      <c r="F258">
        <v>0</v>
      </c>
      <c r="G258">
        <f t="shared" si="9"/>
        <v>319</v>
      </c>
    </row>
    <row r="259" spans="2:7" x14ac:dyDescent="0.25">
      <c r="B259">
        <f t="shared" ref="B259:B322" si="10">VLOOKUP(C259,gemeentenaam,2,FALSE)</f>
        <v>420</v>
      </c>
      <c r="C259" s="50" t="s">
        <v>210</v>
      </c>
      <c r="D259">
        <v>2960</v>
      </c>
      <c r="E259">
        <v>0</v>
      </c>
      <c r="F259">
        <v>12</v>
      </c>
      <c r="G259">
        <f t="shared" si="9"/>
        <v>2972</v>
      </c>
    </row>
    <row r="260" spans="2:7" x14ac:dyDescent="0.25">
      <c r="B260" t="e">
        <f t="shared" si="10"/>
        <v>#N/A</v>
      </c>
      <c r="C260" s="50" t="s">
        <v>867</v>
      </c>
      <c r="D260">
        <v>0</v>
      </c>
      <c r="E260">
        <v>0</v>
      </c>
      <c r="F260">
        <v>0</v>
      </c>
      <c r="G260">
        <f t="shared" ref="G260:G323" si="11">SUM(D260:F260)</f>
        <v>0</v>
      </c>
    </row>
    <row r="261" spans="2:7" x14ac:dyDescent="0.25">
      <c r="B261" t="e">
        <f t="shared" si="10"/>
        <v>#N/A</v>
      </c>
      <c r="C261" s="50" t="s">
        <v>211</v>
      </c>
      <c r="D261">
        <v>635</v>
      </c>
      <c r="E261">
        <v>0</v>
      </c>
      <c r="F261">
        <v>177</v>
      </c>
      <c r="G261">
        <f t="shared" si="11"/>
        <v>812</v>
      </c>
    </row>
    <row r="262" spans="2:7" x14ac:dyDescent="0.25">
      <c r="B262" t="e">
        <f t="shared" si="10"/>
        <v>#N/A</v>
      </c>
      <c r="C262" s="50" t="s">
        <v>667</v>
      </c>
      <c r="D262">
        <v>0</v>
      </c>
      <c r="E262">
        <v>0</v>
      </c>
      <c r="F262">
        <v>0</v>
      </c>
      <c r="G262">
        <f t="shared" si="11"/>
        <v>0</v>
      </c>
    </row>
    <row r="263" spans="2:7" x14ac:dyDescent="0.25">
      <c r="B263" t="e">
        <f t="shared" si="10"/>
        <v>#N/A</v>
      </c>
      <c r="C263" s="50" t="s">
        <v>668</v>
      </c>
      <c r="D263">
        <v>0</v>
      </c>
      <c r="E263">
        <v>0</v>
      </c>
      <c r="F263">
        <v>0</v>
      </c>
      <c r="G263">
        <f t="shared" si="11"/>
        <v>0</v>
      </c>
    </row>
    <row r="264" spans="2:7" x14ac:dyDescent="0.25">
      <c r="B264" t="e">
        <f t="shared" si="10"/>
        <v>#N/A</v>
      </c>
      <c r="C264" s="50" t="s">
        <v>613</v>
      </c>
      <c r="D264">
        <v>571</v>
      </c>
      <c r="E264">
        <v>0</v>
      </c>
      <c r="F264">
        <v>0</v>
      </c>
      <c r="G264">
        <f t="shared" si="11"/>
        <v>571</v>
      </c>
    </row>
    <row r="265" spans="2:7" x14ac:dyDescent="0.25">
      <c r="B265" t="e">
        <f t="shared" si="10"/>
        <v>#N/A</v>
      </c>
      <c r="C265" s="50" t="s">
        <v>212</v>
      </c>
      <c r="D265">
        <v>496</v>
      </c>
      <c r="E265">
        <v>0</v>
      </c>
      <c r="F265">
        <v>0</v>
      </c>
      <c r="G265">
        <f t="shared" si="11"/>
        <v>496</v>
      </c>
    </row>
    <row r="266" spans="2:7" x14ac:dyDescent="0.25">
      <c r="B266" t="e">
        <f t="shared" si="10"/>
        <v>#N/A</v>
      </c>
      <c r="C266" s="50" t="s">
        <v>213</v>
      </c>
      <c r="D266">
        <v>2737</v>
      </c>
      <c r="E266">
        <v>347</v>
      </c>
      <c r="F266">
        <v>418</v>
      </c>
      <c r="G266">
        <f t="shared" si="11"/>
        <v>3502</v>
      </c>
    </row>
    <row r="267" spans="2:7" x14ac:dyDescent="0.25">
      <c r="B267" t="e">
        <f t="shared" si="10"/>
        <v>#N/A</v>
      </c>
      <c r="C267" s="50" t="s">
        <v>819</v>
      </c>
      <c r="D267">
        <v>2239</v>
      </c>
      <c r="E267">
        <v>734</v>
      </c>
      <c r="F267">
        <v>2339</v>
      </c>
      <c r="G267">
        <f t="shared" si="11"/>
        <v>5312</v>
      </c>
    </row>
    <row r="268" spans="2:7" x14ac:dyDescent="0.25">
      <c r="B268" t="e">
        <f t="shared" si="10"/>
        <v>#N/A</v>
      </c>
      <c r="C268" s="50" t="s">
        <v>215</v>
      </c>
      <c r="D268">
        <v>0</v>
      </c>
      <c r="E268">
        <v>0</v>
      </c>
      <c r="F268">
        <v>0</v>
      </c>
      <c r="G268">
        <f t="shared" si="11"/>
        <v>0</v>
      </c>
    </row>
    <row r="269" spans="2:7" x14ac:dyDescent="0.25">
      <c r="B269" t="e">
        <f t="shared" si="10"/>
        <v>#N/A</v>
      </c>
      <c r="C269" s="50" t="s">
        <v>868</v>
      </c>
      <c r="D269">
        <v>1607</v>
      </c>
      <c r="E269">
        <v>0</v>
      </c>
      <c r="F269">
        <v>0</v>
      </c>
      <c r="G269">
        <f t="shared" si="11"/>
        <v>1607</v>
      </c>
    </row>
    <row r="270" spans="2:7" x14ac:dyDescent="0.25">
      <c r="B270" t="e">
        <f t="shared" si="10"/>
        <v>#N/A</v>
      </c>
      <c r="C270" s="50" t="s">
        <v>869</v>
      </c>
      <c r="D270">
        <v>1494</v>
      </c>
      <c r="E270">
        <v>170</v>
      </c>
      <c r="F270">
        <v>464</v>
      </c>
      <c r="G270">
        <f t="shared" si="11"/>
        <v>2128</v>
      </c>
    </row>
    <row r="271" spans="2:7" x14ac:dyDescent="0.25">
      <c r="B271" t="e">
        <f t="shared" si="10"/>
        <v>#N/A</v>
      </c>
      <c r="C271" s="50" t="s">
        <v>218</v>
      </c>
      <c r="D271">
        <v>558</v>
      </c>
      <c r="E271">
        <v>0</v>
      </c>
      <c r="F271">
        <v>26</v>
      </c>
      <c r="G271">
        <f t="shared" si="11"/>
        <v>584</v>
      </c>
    </row>
    <row r="272" spans="2:7" x14ac:dyDescent="0.25">
      <c r="B272" t="e">
        <f t="shared" si="10"/>
        <v>#N/A</v>
      </c>
      <c r="C272" s="50" t="s">
        <v>219</v>
      </c>
      <c r="D272">
        <v>327</v>
      </c>
      <c r="E272">
        <v>0</v>
      </c>
      <c r="F272">
        <v>0</v>
      </c>
      <c r="G272">
        <f t="shared" si="11"/>
        <v>327</v>
      </c>
    </row>
    <row r="273" spans="2:7" x14ac:dyDescent="0.25">
      <c r="B273">
        <f t="shared" si="10"/>
        <v>1709</v>
      </c>
      <c r="C273" s="50" t="s">
        <v>220</v>
      </c>
      <c r="D273">
        <v>2386</v>
      </c>
      <c r="E273">
        <v>188</v>
      </c>
      <c r="F273">
        <v>759</v>
      </c>
      <c r="G273">
        <f t="shared" si="11"/>
        <v>3333</v>
      </c>
    </row>
    <row r="274" spans="2:7" x14ac:dyDescent="0.25">
      <c r="B274" t="e">
        <f t="shared" si="10"/>
        <v>#N/A</v>
      </c>
      <c r="C274" s="50" t="s">
        <v>775</v>
      </c>
      <c r="D274">
        <v>1146</v>
      </c>
      <c r="E274">
        <v>0</v>
      </c>
      <c r="F274">
        <v>0</v>
      </c>
      <c r="G274">
        <f t="shared" si="11"/>
        <v>1146</v>
      </c>
    </row>
    <row r="275" spans="2:7" x14ac:dyDescent="0.25">
      <c r="B275" t="e">
        <f t="shared" si="10"/>
        <v>#N/A</v>
      </c>
      <c r="C275" s="50" t="s">
        <v>221</v>
      </c>
      <c r="D275">
        <v>1098</v>
      </c>
      <c r="E275">
        <v>540</v>
      </c>
      <c r="F275">
        <v>951</v>
      </c>
      <c r="G275">
        <f t="shared" si="11"/>
        <v>2589</v>
      </c>
    </row>
    <row r="276" spans="2:7" x14ac:dyDescent="0.25">
      <c r="B276" t="e">
        <f t="shared" si="10"/>
        <v>#N/A</v>
      </c>
      <c r="C276" s="50" t="s">
        <v>822</v>
      </c>
      <c r="D276">
        <v>950</v>
      </c>
      <c r="E276">
        <v>0</v>
      </c>
      <c r="F276">
        <v>0</v>
      </c>
      <c r="G276">
        <f t="shared" si="11"/>
        <v>950</v>
      </c>
    </row>
    <row r="277" spans="2:7" x14ac:dyDescent="0.25">
      <c r="B277">
        <f t="shared" si="10"/>
        <v>944</v>
      </c>
      <c r="C277" s="50" t="s">
        <v>223</v>
      </c>
      <c r="D277">
        <v>220</v>
      </c>
      <c r="E277">
        <v>0</v>
      </c>
      <c r="F277">
        <v>15</v>
      </c>
      <c r="G277">
        <f t="shared" si="11"/>
        <v>235</v>
      </c>
    </row>
    <row r="278" spans="2:7" x14ac:dyDescent="0.25">
      <c r="B278" t="e">
        <f t="shared" si="10"/>
        <v>#N/A</v>
      </c>
      <c r="C278" s="50" t="s">
        <v>669</v>
      </c>
      <c r="D278">
        <v>0</v>
      </c>
      <c r="E278">
        <v>0</v>
      </c>
      <c r="F278">
        <v>0</v>
      </c>
      <c r="G278">
        <f t="shared" si="11"/>
        <v>0</v>
      </c>
    </row>
    <row r="279" spans="2:7" x14ac:dyDescent="0.25">
      <c r="B279">
        <f t="shared" si="10"/>
        <v>424</v>
      </c>
      <c r="C279" s="50" t="s">
        <v>224</v>
      </c>
      <c r="D279">
        <v>380</v>
      </c>
      <c r="E279">
        <v>0</v>
      </c>
      <c r="F279">
        <v>0</v>
      </c>
      <c r="G279">
        <f t="shared" si="11"/>
        <v>380</v>
      </c>
    </row>
    <row r="280" spans="2:7" x14ac:dyDescent="0.25">
      <c r="B280">
        <f t="shared" si="10"/>
        <v>425</v>
      </c>
      <c r="C280" s="50" t="s">
        <v>225</v>
      </c>
      <c r="D280">
        <v>837</v>
      </c>
      <c r="E280">
        <v>0</v>
      </c>
      <c r="F280">
        <v>136</v>
      </c>
      <c r="G280">
        <f t="shared" si="11"/>
        <v>973</v>
      </c>
    </row>
    <row r="281" spans="2:7" x14ac:dyDescent="0.25">
      <c r="B281" t="e">
        <f t="shared" si="10"/>
        <v>#N/A</v>
      </c>
      <c r="C281" s="50" t="s">
        <v>870</v>
      </c>
      <c r="D281">
        <v>1487</v>
      </c>
      <c r="E281">
        <v>0</v>
      </c>
      <c r="F281">
        <v>696</v>
      </c>
      <c r="G281">
        <f t="shared" si="11"/>
        <v>2183</v>
      </c>
    </row>
    <row r="282" spans="2:7" x14ac:dyDescent="0.25">
      <c r="B282">
        <f t="shared" si="10"/>
        <v>643</v>
      </c>
      <c r="C282" s="50" t="s">
        <v>227</v>
      </c>
      <c r="D282">
        <v>404</v>
      </c>
      <c r="E282">
        <v>0</v>
      </c>
      <c r="F282">
        <v>640</v>
      </c>
      <c r="G282">
        <f t="shared" si="11"/>
        <v>1044</v>
      </c>
    </row>
    <row r="283" spans="2:7" x14ac:dyDescent="0.25">
      <c r="B283">
        <f t="shared" si="10"/>
        <v>946</v>
      </c>
      <c r="C283" s="50" t="s">
        <v>228</v>
      </c>
      <c r="D283">
        <v>659</v>
      </c>
      <c r="E283">
        <v>0</v>
      </c>
      <c r="F283">
        <v>0</v>
      </c>
      <c r="G283">
        <f t="shared" si="11"/>
        <v>659</v>
      </c>
    </row>
    <row r="284" spans="2:7" x14ac:dyDescent="0.25">
      <c r="B284">
        <f t="shared" si="10"/>
        <v>304</v>
      </c>
      <c r="C284" s="50" t="s">
        <v>229</v>
      </c>
      <c r="D284">
        <v>910</v>
      </c>
      <c r="E284">
        <v>0</v>
      </c>
      <c r="F284">
        <v>0</v>
      </c>
      <c r="G284">
        <f t="shared" si="11"/>
        <v>910</v>
      </c>
    </row>
    <row r="285" spans="2:7" x14ac:dyDescent="0.25">
      <c r="B285" t="e">
        <f t="shared" si="10"/>
        <v>#N/A</v>
      </c>
      <c r="C285" s="50" t="s">
        <v>629</v>
      </c>
      <c r="D285">
        <v>0</v>
      </c>
      <c r="E285">
        <v>0</v>
      </c>
      <c r="F285">
        <v>0</v>
      </c>
      <c r="G285">
        <f t="shared" si="11"/>
        <v>0</v>
      </c>
    </row>
    <row r="286" spans="2:7" x14ac:dyDescent="0.25">
      <c r="B286">
        <f t="shared" si="10"/>
        <v>356</v>
      </c>
      <c r="C286" s="50" t="s">
        <v>230</v>
      </c>
      <c r="D286">
        <v>2371</v>
      </c>
      <c r="E286">
        <v>0</v>
      </c>
      <c r="F286">
        <v>1617</v>
      </c>
      <c r="G286">
        <f t="shared" si="11"/>
        <v>3988</v>
      </c>
    </row>
    <row r="287" spans="2:7" x14ac:dyDescent="0.25">
      <c r="B287" t="e">
        <f t="shared" si="10"/>
        <v>#N/A</v>
      </c>
      <c r="C287" s="50" t="s">
        <v>670</v>
      </c>
      <c r="D287">
        <v>0</v>
      </c>
      <c r="E287">
        <v>0</v>
      </c>
      <c r="F287">
        <v>0</v>
      </c>
      <c r="G287">
        <f t="shared" si="11"/>
        <v>0</v>
      </c>
    </row>
    <row r="288" spans="2:7" x14ac:dyDescent="0.25">
      <c r="B288">
        <f t="shared" si="10"/>
        <v>569</v>
      </c>
      <c r="C288" s="50" t="s">
        <v>231</v>
      </c>
      <c r="D288">
        <v>1287</v>
      </c>
      <c r="E288">
        <v>0</v>
      </c>
      <c r="F288">
        <v>399</v>
      </c>
      <c r="G288">
        <f t="shared" si="11"/>
        <v>1686</v>
      </c>
    </row>
    <row r="289" spans="2:7" x14ac:dyDescent="0.25">
      <c r="B289" t="e">
        <f t="shared" si="10"/>
        <v>#N/A</v>
      </c>
      <c r="C289" s="50" t="s">
        <v>871</v>
      </c>
      <c r="D289">
        <v>0</v>
      </c>
      <c r="E289">
        <v>0</v>
      </c>
      <c r="F289">
        <v>0</v>
      </c>
      <c r="G289">
        <f t="shared" si="11"/>
        <v>0</v>
      </c>
    </row>
    <row r="290" spans="2:7" x14ac:dyDescent="0.25">
      <c r="B290" t="e">
        <f t="shared" si="10"/>
        <v>#N/A</v>
      </c>
      <c r="C290" s="50" t="s">
        <v>671</v>
      </c>
      <c r="D290">
        <v>0</v>
      </c>
      <c r="E290">
        <v>0</v>
      </c>
      <c r="F290">
        <v>0</v>
      </c>
      <c r="G290">
        <f t="shared" si="11"/>
        <v>0</v>
      </c>
    </row>
    <row r="291" spans="2:7" x14ac:dyDescent="0.25">
      <c r="B291">
        <f t="shared" si="10"/>
        <v>267</v>
      </c>
      <c r="C291" s="50" t="s">
        <v>233</v>
      </c>
      <c r="D291">
        <v>1619</v>
      </c>
      <c r="E291">
        <v>248</v>
      </c>
      <c r="F291">
        <v>772</v>
      </c>
      <c r="G291">
        <f t="shared" si="11"/>
        <v>2639</v>
      </c>
    </row>
    <row r="292" spans="2:7" x14ac:dyDescent="0.25">
      <c r="B292">
        <f t="shared" si="10"/>
        <v>268</v>
      </c>
      <c r="C292" s="50" t="s">
        <v>234</v>
      </c>
      <c r="D292">
        <v>20074</v>
      </c>
      <c r="E292">
        <v>0</v>
      </c>
      <c r="F292">
        <v>209</v>
      </c>
      <c r="G292">
        <f t="shared" si="11"/>
        <v>20283</v>
      </c>
    </row>
    <row r="293" spans="2:7" x14ac:dyDescent="0.25">
      <c r="B293" t="e">
        <f t="shared" si="10"/>
        <v>#N/A</v>
      </c>
      <c r="C293" s="50" t="s">
        <v>872</v>
      </c>
      <c r="D293">
        <v>222</v>
      </c>
      <c r="E293">
        <v>0</v>
      </c>
      <c r="F293">
        <v>78</v>
      </c>
      <c r="G293">
        <f t="shared" si="11"/>
        <v>300</v>
      </c>
    </row>
    <row r="294" spans="2:7" x14ac:dyDescent="0.25">
      <c r="B294">
        <f t="shared" si="10"/>
        <v>1699</v>
      </c>
      <c r="C294" s="50" t="s">
        <v>236</v>
      </c>
      <c r="D294">
        <v>1397</v>
      </c>
      <c r="E294">
        <v>167</v>
      </c>
      <c r="F294">
        <v>508</v>
      </c>
      <c r="G294">
        <f t="shared" si="11"/>
        <v>2072</v>
      </c>
    </row>
    <row r="295" spans="2:7" x14ac:dyDescent="0.25">
      <c r="B295" t="e">
        <f t="shared" si="10"/>
        <v>#N/A</v>
      </c>
      <c r="C295" s="50" t="s">
        <v>873</v>
      </c>
      <c r="D295">
        <v>0</v>
      </c>
      <c r="E295">
        <v>0</v>
      </c>
      <c r="F295">
        <v>0</v>
      </c>
      <c r="G295">
        <f t="shared" si="11"/>
        <v>0</v>
      </c>
    </row>
    <row r="296" spans="2:7" x14ac:dyDescent="0.25">
      <c r="B296">
        <f t="shared" si="10"/>
        <v>171</v>
      </c>
      <c r="C296" s="50" t="s">
        <v>237</v>
      </c>
      <c r="D296">
        <v>1819</v>
      </c>
      <c r="E296">
        <v>472</v>
      </c>
      <c r="F296">
        <v>876</v>
      </c>
      <c r="G296">
        <f t="shared" si="11"/>
        <v>3167</v>
      </c>
    </row>
    <row r="297" spans="2:7" x14ac:dyDescent="0.25">
      <c r="B297">
        <f t="shared" si="10"/>
        <v>575</v>
      </c>
      <c r="C297" s="50" t="s">
        <v>238</v>
      </c>
      <c r="D297">
        <v>1503</v>
      </c>
      <c r="E297">
        <v>0</v>
      </c>
      <c r="F297">
        <v>653</v>
      </c>
      <c r="G297">
        <f t="shared" si="11"/>
        <v>2156</v>
      </c>
    </row>
    <row r="298" spans="2:7" x14ac:dyDescent="0.25">
      <c r="B298">
        <f t="shared" si="10"/>
        <v>576</v>
      </c>
      <c r="C298" s="50" t="s">
        <v>239</v>
      </c>
      <c r="D298">
        <v>1444</v>
      </c>
      <c r="E298">
        <v>19</v>
      </c>
      <c r="F298">
        <v>701</v>
      </c>
      <c r="G298">
        <f t="shared" si="11"/>
        <v>2164</v>
      </c>
    </row>
    <row r="299" spans="2:7" x14ac:dyDescent="0.25">
      <c r="B299" t="e">
        <f t="shared" si="10"/>
        <v>#N/A</v>
      </c>
      <c r="C299" s="50" t="s">
        <v>693</v>
      </c>
      <c r="D299">
        <v>1226</v>
      </c>
      <c r="E299">
        <v>0</v>
      </c>
      <c r="F299">
        <v>312</v>
      </c>
      <c r="G299">
        <f t="shared" si="11"/>
        <v>1538</v>
      </c>
    </row>
    <row r="300" spans="2:7" x14ac:dyDescent="0.25">
      <c r="B300">
        <f t="shared" si="10"/>
        <v>302</v>
      </c>
      <c r="C300" s="50" t="s">
        <v>241</v>
      </c>
      <c r="D300">
        <v>913</v>
      </c>
      <c r="E300">
        <v>973</v>
      </c>
      <c r="F300">
        <v>33</v>
      </c>
      <c r="G300">
        <f t="shared" si="11"/>
        <v>1919</v>
      </c>
    </row>
    <row r="301" spans="2:7" x14ac:dyDescent="0.25">
      <c r="B301">
        <f t="shared" si="10"/>
        <v>951</v>
      </c>
      <c r="C301" s="50" t="s">
        <v>242</v>
      </c>
      <c r="D301">
        <v>392</v>
      </c>
      <c r="E301">
        <v>0</v>
      </c>
      <c r="F301">
        <v>0</v>
      </c>
      <c r="G301">
        <f t="shared" si="11"/>
        <v>392</v>
      </c>
    </row>
    <row r="302" spans="2:7" x14ac:dyDescent="0.25">
      <c r="B302" t="e">
        <f t="shared" si="10"/>
        <v>#N/A</v>
      </c>
      <c r="C302" s="50" t="s">
        <v>672</v>
      </c>
      <c r="D302">
        <v>0</v>
      </c>
      <c r="E302">
        <v>0</v>
      </c>
      <c r="F302">
        <v>0</v>
      </c>
      <c r="G302">
        <f t="shared" si="11"/>
        <v>0</v>
      </c>
    </row>
    <row r="303" spans="2:7" x14ac:dyDescent="0.25">
      <c r="B303">
        <f t="shared" si="10"/>
        <v>579</v>
      </c>
      <c r="C303" s="50" t="s">
        <v>243</v>
      </c>
      <c r="D303">
        <v>1176</v>
      </c>
      <c r="E303">
        <v>580</v>
      </c>
      <c r="F303">
        <v>485</v>
      </c>
      <c r="G303">
        <f t="shared" si="11"/>
        <v>2241</v>
      </c>
    </row>
    <row r="304" spans="2:7" x14ac:dyDescent="0.25">
      <c r="B304">
        <f t="shared" si="10"/>
        <v>823</v>
      </c>
      <c r="C304" s="50" t="s">
        <v>244</v>
      </c>
      <c r="D304">
        <v>575</v>
      </c>
      <c r="E304">
        <v>0</v>
      </c>
      <c r="F304">
        <v>250</v>
      </c>
      <c r="G304">
        <f t="shared" si="11"/>
        <v>825</v>
      </c>
    </row>
    <row r="305" spans="2:7" x14ac:dyDescent="0.25">
      <c r="B305">
        <f t="shared" si="10"/>
        <v>824</v>
      </c>
      <c r="C305" s="50" t="s">
        <v>245</v>
      </c>
      <c r="D305">
        <v>2124</v>
      </c>
      <c r="E305">
        <v>117</v>
      </c>
      <c r="F305">
        <v>216</v>
      </c>
      <c r="G305">
        <f t="shared" si="11"/>
        <v>2457</v>
      </c>
    </row>
    <row r="306" spans="2:7" x14ac:dyDescent="0.25">
      <c r="B306">
        <f t="shared" si="10"/>
        <v>1895</v>
      </c>
      <c r="C306" s="50" t="s">
        <v>560</v>
      </c>
      <c r="D306">
        <v>1917</v>
      </c>
      <c r="E306">
        <v>427</v>
      </c>
      <c r="F306">
        <v>1041</v>
      </c>
      <c r="G306">
        <f t="shared" si="11"/>
        <v>3385</v>
      </c>
    </row>
    <row r="307" spans="2:7" x14ac:dyDescent="0.25">
      <c r="B307">
        <f t="shared" si="10"/>
        <v>269</v>
      </c>
      <c r="C307" s="50" t="s">
        <v>246</v>
      </c>
      <c r="D307">
        <v>1154</v>
      </c>
      <c r="E307">
        <v>0</v>
      </c>
      <c r="F307">
        <v>184</v>
      </c>
      <c r="G307">
        <f t="shared" si="11"/>
        <v>1338</v>
      </c>
    </row>
    <row r="308" spans="2:7" x14ac:dyDescent="0.25">
      <c r="B308">
        <f t="shared" si="10"/>
        <v>173</v>
      </c>
      <c r="C308" s="50" t="s">
        <v>247</v>
      </c>
      <c r="D308">
        <v>1781</v>
      </c>
      <c r="E308">
        <v>123</v>
      </c>
      <c r="F308">
        <v>1746</v>
      </c>
      <c r="G308">
        <f t="shared" si="11"/>
        <v>3650</v>
      </c>
    </row>
    <row r="309" spans="2:7" x14ac:dyDescent="0.25">
      <c r="B309" t="e">
        <f t="shared" si="10"/>
        <v>#N/A</v>
      </c>
      <c r="C309" s="50" t="s">
        <v>874</v>
      </c>
      <c r="D309">
        <v>559</v>
      </c>
      <c r="E309">
        <v>0</v>
      </c>
      <c r="F309">
        <v>272</v>
      </c>
      <c r="G309">
        <f t="shared" si="11"/>
        <v>831</v>
      </c>
    </row>
    <row r="310" spans="2:7" x14ac:dyDescent="0.25">
      <c r="B310">
        <f t="shared" si="10"/>
        <v>175</v>
      </c>
      <c r="C310" s="50" t="s">
        <v>249</v>
      </c>
      <c r="D310">
        <v>619</v>
      </c>
      <c r="E310">
        <v>193</v>
      </c>
      <c r="F310">
        <v>216</v>
      </c>
      <c r="G310">
        <f t="shared" si="11"/>
        <v>1028</v>
      </c>
    </row>
    <row r="311" spans="2:7" x14ac:dyDescent="0.25">
      <c r="B311">
        <f t="shared" si="10"/>
        <v>881</v>
      </c>
      <c r="C311" s="50" t="s">
        <v>250</v>
      </c>
      <c r="D311">
        <v>433</v>
      </c>
      <c r="E311">
        <v>0</v>
      </c>
      <c r="F311">
        <v>0</v>
      </c>
      <c r="G311">
        <f t="shared" si="11"/>
        <v>433</v>
      </c>
    </row>
    <row r="312" spans="2:7" x14ac:dyDescent="0.25">
      <c r="B312">
        <f t="shared" si="10"/>
        <v>1586</v>
      </c>
      <c r="C312" s="50" t="s">
        <v>251</v>
      </c>
      <c r="D312">
        <v>1735</v>
      </c>
      <c r="E312">
        <v>415</v>
      </c>
      <c r="F312">
        <v>1057</v>
      </c>
      <c r="G312">
        <f t="shared" si="11"/>
        <v>3207</v>
      </c>
    </row>
    <row r="313" spans="2:7" x14ac:dyDescent="0.25">
      <c r="B313">
        <f t="shared" si="10"/>
        <v>826</v>
      </c>
      <c r="C313" s="50" t="s">
        <v>252</v>
      </c>
      <c r="D313">
        <v>1673</v>
      </c>
      <c r="E313">
        <v>1117</v>
      </c>
      <c r="F313">
        <v>848</v>
      </c>
      <c r="G313">
        <f t="shared" si="11"/>
        <v>3638</v>
      </c>
    </row>
    <row r="314" spans="2:7" x14ac:dyDescent="0.25">
      <c r="B314">
        <f t="shared" si="10"/>
        <v>580</v>
      </c>
      <c r="C314" s="50" t="s">
        <v>253</v>
      </c>
      <c r="D314">
        <v>0</v>
      </c>
      <c r="E314">
        <v>0</v>
      </c>
      <c r="F314">
        <v>0</v>
      </c>
      <c r="G314">
        <f t="shared" si="11"/>
        <v>0</v>
      </c>
    </row>
    <row r="315" spans="2:7" x14ac:dyDescent="0.25">
      <c r="B315">
        <f t="shared" si="10"/>
        <v>85</v>
      </c>
      <c r="C315" s="50" t="s">
        <v>254</v>
      </c>
      <c r="D315">
        <v>1582</v>
      </c>
      <c r="E315">
        <v>27</v>
      </c>
      <c r="F315">
        <v>993</v>
      </c>
      <c r="G315">
        <f t="shared" si="11"/>
        <v>2602</v>
      </c>
    </row>
    <row r="316" spans="2:7" x14ac:dyDescent="0.25">
      <c r="B316">
        <f t="shared" si="10"/>
        <v>431</v>
      </c>
      <c r="C316" s="50" t="s">
        <v>255</v>
      </c>
      <c r="D316">
        <v>390</v>
      </c>
      <c r="E316">
        <v>0</v>
      </c>
      <c r="F316">
        <v>0</v>
      </c>
      <c r="G316">
        <f t="shared" si="11"/>
        <v>390</v>
      </c>
    </row>
    <row r="317" spans="2:7" x14ac:dyDescent="0.25">
      <c r="B317">
        <f t="shared" si="10"/>
        <v>432</v>
      </c>
      <c r="C317" s="50" t="s">
        <v>256</v>
      </c>
      <c r="D317">
        <v>491</v>
      </c>
      <c r="E317">
        <v>0</v>
      </c>
      <c r="F317">
        <v>0</v>
      </c>
      <c r="G317">
        <f t="shared" si="11"/>
        <v>491</v>
      </c>
    </row>
    <row r="318" spans="2:7" x14ac:dyDescent="0.25">
      <c r="B318">
        <f t="shared" si="10"/>
        <v>86</v>
      </c>
      <c r="C318" s="50" t="s">
        <v>257</v>
      </c>
      <c r="D318">
        <v>1297</v>
      </c>
      <c r="E318">
        <v>293</v>
      </c>
      <c r="F318">
        <v>103</v>
      </c>
      <c r="G318">
        <f t="shared" si="11"/>
        <v>1693</v>
      </c>
    </row>
    <row r="319" spans="2:7" x14ac:dyDescent="0.25">
      <c r="B319">
        <f t="shared" si="10"/>
        <v>828</v>
      </c>
      <c r="C319" s="50" t="s">
        <v>258</v>
      </c>
      <c r="D319">
        <v>5928</v>
      </c>
      <c r="E319">
        <v>559</v>
      </c>
      <c r="F319">
        <v>2549</v>
      </c>
      <c r="G319">
        <f t="shared" si="11"/>
        <v>9036</v>
      </c>
    </row>
    <row r="320" spans="2:7" x14ac:dyDescent="0.25">
      <c r="B320" t="e">
        <f t="shared" si="10"/>
        <v>#N/A</v>
      </c>
      <c r="C320" s="50" t="s">
        <v>875</v>
      </c>
      <c r="D320">
        <v>497</v>
      </c>
      <c r="E320">
        <v>108</v>
      </c>
      <c r="F320">
        <v>415</v>
      </c>
      <c r="G320">
        <f t="shared" si="11"/>
        <v>1020</v>
      </c>
    </row>
    <row r="321" spans="2:7" x14ac:dyDescent="0.25">
      <c r="B321">
        <f t="shared" si="10"/>
        <v>1509</v>
      </c>
      <c r="C321" s="50" t="s">
        <v>260</v>
      </c>
      <c r="D321">
        <v>840</v>
      </c>
      <c r="E321">
        <v>17</v>
      </c>
      <c r="F321">
        <v>348</v>
      </c>
      <c r="G321">
        <f t="shared" si="11"/>
        <v>1205</v>
      </c>
    </row>
    <row r="322" spans="2:7" x14ac:dyDescent="0.25">
      <c r="B322" t="e">
        <f t="shared" si="10"/>
        <v>#N/A</v>
      </c>
      <c r="C322" s="50" t="s">
        <v>876</v>
      </c>
      <c r="D322">
        <v>462</v>
      </c>
      <c r="E322">
        <v>133</v>
      </c>
      <c r="F322">
        <v>0</v>
      </c>
      <c r="G322">
        <f t="shared" si="11"/>
        <v>595</v>
      </c>
    </row>
    <row r="323" spans="2:7" x14ac:dyDescent="0.25">
      <c r="B323">
        <f t="shared" ref="B323:B386" si="12">VLOOKUP(C323,gemeentenaam,2,FALSE)</f>
        <v>644</v>
      </c>
      <c r="C323" s="50" t="s">
        <v>262</v>
      </c>
      <c r="D323">
        <v>340</v>
      </c>
      <c r="E323">
        <v>0</v>
      </c>
      <c r="F323">
        <v>0</v>
      </c>
      <c r="G323">
        <f t="shared" si="11"/>
        <v>340</v>
      </c>
    </row>
    <row r="324" spans="2:7" x14ac:dyDescent="0.25">
      <c r="B324">
        <f t="shared" si="12"/>
        <v>589</v>
      </c>
      <c r="C324" s="50" t="s">
        <v>263</v>
      </c>
      <c r="D324">
        <v>675</v>
      </c>
      <c r="E324">
        <v>0</v>
      </c>
      <c r="F324">
        <v>0</v>
      </c>
      <c r="G324">
        <f t="shared" ref="G324:G387" si="13">SUM(D324:F324)</f>
        <v>675</v>
      </c>
    </row>
    <row r="325" spans="2:7" x14ac:dyDescent="0.25">
      <c r="B325">
        <f t="shared" si="12"/>
        <v>1734</v>
      </c>
      <c r="C325" s="50" t="s">
        <v>264</v>
      </c>
      <c r="D325">
        <v>2297</v>
      </c>
      <c r="E325">
        <v>280</v>
      </c>
      <c r="F325">
        <v>1181</v>
      </c>
      <c r="G325">
        <f t="shared" si="13"/>
        <v>3758</v>
      </c>
    </row>
    <row r="326" spans="2:7" x14ac:dyDescent="0.25">
      <c r="B326">
        <f t="shared" si="12"/>
        <v>590</v>
      </c>
      <c r="C326" s="50" t="s">
        <v>265</v>
      </c>
      <c r="D326">
        <v>1310</v>
      </c>
      <c r="E326">
        <v>241</v>
      </c>
      <c r="F326">
        <v>492</v>
      </c>
      <c r="G326">
        <f t="shared" si="13"/>
        <v>2043</v>
      </c>
    </row>
    <row r="327" spans="2:7" x14ac:dyDescent="0.25">
      <c r="B327">
        <f t="shared" si="12"/>
        <v>1894</v>
      </c>
      <c r="C327" s="50" t="s">
        <v>562</v>
      </c>
      <c r="D327">
        <v>1157</v>
      </c>
      <c r="E327">
        <v>81</v>
      </c>
      <c r="F327">
        <v>475</v>
      </c>
      <c r="G327">
        <f t="shared" si="13"/>
        <v>1713</v>
      </c>
    </row>
    <row r="328" spans="2:7" x14ac:dyDescent="0.25">
      <c r="B328">
        <f t="shared" si="12"/>
        <v>765</v>
      </c>
      <c r="C328" s="50" t="s">
        <v>266</v>
      </c>
      <c r="D328">
        <v>428</v>
      </c>
      <c r="E328">
        <v>0</v>
      </c>
      <c r="F328">
        <v>32</v>
      </c>
      <c r="G328">
        <f t="shared" si="13"/>
        <v>460</v>
      </c>
    </row>
    <row r="329" spans="2:7" x14ac:dyDescent="0.25">
      <c r="B329" t="e">
        <f t="shared" si="12"/>
        <v>#N/A</v>
      </c>
      <c r="C329" s="50" t="s">
        <v>877</v>
      </c>
      <c r="D329">
        <v>2905</v>
      </c>
      <c r="E329">
        <v>158</v>
      </c>
      <c r="F329">
        <v>938</v>
      </c>
      <c r="G329">
        <f t="shared" si="13"/>
        <v>4001</v>
      </c>
    </row>
    <row r="330" spans="2:7" x14ac:dyDescent="0.25">
      <c r="B330">
        <f t="shared" si="12"/>
        <v>439</v>
      </c>
      <c r="C330" s="50" t="s">
        <v>268</v>
      </c>
      <c r="D330">
        <v>3081</v>
      </c>
      <c r="E330">
        <v>1054</v>
      </c>
      <c r="F330">
        <v>2279</v>
      </c>
      <c r="G330">
        <f t="shared" si="13"/>
        <v>6414</v>
      </c>
    </row>
    <row r="331" spans="2:7" x14ac:dyDescent="0.25">
      <c r="B331">
        <f t="shared" si="12"/>
        <v>273</v>
      </c>
      <c r="C331" s="50" t="s">
        <v>269</v>
      </c>
      <c r="D331">
        <v>852</v>
      </c>
      <c r="E331">
        <v>0</v>
      </c>
      <c r="F331">
        <v>129</v>
      </c>
      <c r="G331">
        <f t="shared" si="13"/>
        <v>981</v>
      </c>
    </row>
    <row r="332" spans="2:7" x14ac:dyDescent="0.25">
      <c r="B332">
        <f t="shared" si="12"/>
        <v>177</v>
      </c>
      <c r="C332" s="50" t="s">
        <v>270</v>
      </c>
      <c r="D332">
        <v>2339</v>
      </c>
      <c r="E332">
        <v>243</v>
      </c>
      <c r="F332">
        <v>865</v>
      </c>
      <c r="G332">
        <f t="shared" si="13"/>
        <v>3447</v>
      </c>
    </row>
    <row r="333" spans="2:7" x14ac:dyDescent="0.25">
      <c r="B333" t="e">
        <f t="shared" si="12"/>
        <v>#N/A</v>
      </c>
      <c r="C333" s="50" t="s">
        <v>673</v>
      </c>
      <c r="D333">
        <v>0</v>
      </c>
      <c r="E333">
        <v>0</v>
      </c>
      <c r="F333">
        <v>0</v>
      </c>
      <c r="G333">
        <f t="shared" si="13"/>
        <v>0</v>
      </c>
    </row>
    <row r="334" spans="2:7" x14ac:dyDescent="0.25">
      <c r="B334" t="e">
        <f t="shared" si="12"/>
        <v>#N/A</v>
      </c>
      <c r="C334" s="50" t="s">
        <v>674</v>
      </c>
      <c r="D334">
        <v>0</v>
      </c>
      <c r="E334">
        <v>0</v>
      </c>
      <c r="F334">
        <v>0</v>
      </c>
      <c r="G334">
        <f t="shared" si="13"/>
        <v>0</v>
      </c>
    </row>
    <row r="335" spans="2:7" x14ac:dyDescent="0.25">
      <c r="B335">
        <f t="shared" si="12"/>
        <v>703</v>
      </c>
      <c r="C335" s="50" t="s">
        <v>271</v>
      </c>
      <c r="D335">
        <v>1781</v>
      </c>
      <c r="E335">
        <v>0</v>
      </c>
      <c r="F335">
        <v>332</v>
      </c>
      <c r="G335">
        <f t="shared" si="13"/>
        <v>2113</v>
      </c>
    </row>
    <row r="336" spans="2:7" x14ac:dyDescent="0.25">
      <c r="B336">
        <f t="shared" si="12"/>
        <v>274</v>
      </c>
      <c r="C336" s="50" t="s">
        <v>272</v>
      </c>
      <c r="D336">
        <v>1031</v>
      </c>
      <c r="E336">
        <v>667</v>
      </c>
      <c r="F336">
        <v>451</v>
      </c>
      <c r="G336">
        <f t="shared" si="13"/>
        <v>2149</v>
      </c>
    </row>
    <row r="337" spans="2:7" x14ac:dyDescent="0.25">
      <c r="B337">
        <f t="shared" si="12"/>
        <v>339</v>
      </c>
      <c r="C337" s="50" t="s">
        <v>273</v>
      </c>
      <c r="D337">
        <v>75</v>
      </c>
      <c r="E337">
        <v>0</v>
      </c>
      <c r="F337">
        <v>0</v>
      </c>
      <c r="G337">
        <f t="shared" si="13"/>
        <v>75</v>
      </c>
    </row>
    <row r="338" spans="2:7" x14ac:dyDescent="0.25">
      <c r="B338" t="e">
        <f t="shared" si="12"/>
        <v>#N/A</v>
      </c>
      <c r="C338" s="50" t="s">
        <v>878</v>
      </c>
      <c r="D338">
        <v>603</v>
      </c>
      <c r="E338">
        <v>0</v>
      </c>
      <c r="F338">
        <v>0</v>
      </c>
      <c r="G338">
        <f t="shared" si="13"/>
        <v>603</v>
      </c>
    </row>
    <row r="339" spans="2:7" x14ac:dyDescent="0.25">
      <c r="B339">
        <f t="shared" si="12"/>
        <v>275</v>
      </c>
      <c r="C339" s="50" t="s">
        <v>275</v>
      </c>
      <c r="D339">
        <v>1703</v>
      </c>
      <c r="E339">
        <v>97</v>
      </c>
      <c r="F339">
        <v>728</v>
      </c>
      <c r="G339">
        <f t="shared" si="13"/>
        <v>2528</v>
      </c>
    </row>
    <row r="340" spans="2:7" x14ac:dyDescent="0.25">
      <c r="B340">
        <f t="shared" si="12"/>
        <v>340</v>
      </c>
      <c r="C340" s="50" t="s">
        <v>276</v>
      </c>
      <c r="D340">
        <v>906</v>
      </c>
      <c r="E340">
        <v>0</v>
      </c>
      <c r="F340">
        <v>111</v>
      </c>
      <c r="G340">
        <f t="shared" si="13"/>
        <v>1017</v>
      </c>
    </row>
    <row r="341" spans="2:7" x14ac:dyDescent="0.25">
      <c r="B341">
        <f t="shared" si="12"/>
        <v>597</v>
      </c>
      <c r="C341" s="50" t="s">
        <v>277</v>
      </c>
      <c r="D341">
        <v>2503</v>
      </c>
      <c r="E341">
        <v>414</v>
      </c>
      <c r="F341">
        <v>1332</v>
      </c>
      <c r="G341">
        <f t="shared" si="13"/>
        <v>4249</v>
      </c>
    </row>
    <row r="342" spans="2:7" x14ac:dyDescent="0.25">
      <c r="B342" t="e">
        <f t="shared" si="12"/>
        <v>#N/A</v>
      </c>
      <c r="C342" s="50" t="s">
        <v>675</v>
      </c>
      <c r="D342">
        <v>0</v>
      </c>
      <c r="E342">
        <v>0</v>
      </c>
      <c r="F342">
        <v>0</v>
      </c>
      <c r="G342">
        <f t="shared" si="13"/>
        <v>0</v>
      </c>
    </row>
    <row r="343" spans="2:7" x14ac:dyDescent="0.25">
      <c r="B343">
        <f t="shared" si="12"/>
        <v>196</v>
      </c>
      <c r="C343" s="50" t="s">
        <v>278</v>
      </c>
      <c r="D343">
        <v>496</v>
      </c>
      <c r="E343">
        <v>0</v>
      </c>
      <c r="F343">
        <v>0</v>
      </c>
      <c r="G343">
        <f t="shared" si="13"/>
        <v>496</v>
      </c>
    </row>
    <row r="344" spans="2:7" x14ac:dyDescent="0.25">
      <c r="B344">
        <f t="shared" si="12"/>
        <v>1672</v>
      </c>
      <c r="C344" s="50" t="s">
        <v>279</v>
      </c>
      <c r="D344">
        <v>0</v>
      </c>
      <c r="E344">
        <v>0</v>
      </c>
      <c r="F344">
        <v>0</v>
      </c>
      <c r="G344">
        <f t="shared" si="13"/>
        <v>0</v>
      </c>
    </row>
    <row r="345" spans="2:7" x14ac:dyDescent="0.25">
      <c r="B345" t="e">
        <f t="shared" si="12"/>
        <v>#N/A</v>
      </c>
      <c r="C345" s="50" t="s">
        <v>879</v>
      </c>
      <c r="D345">
        <v>1397</v>
      </c>
      <c r="E345">
        <v>0</v>
      </c>
      <c r="F345">
        <v>1353</v>
      </c>
      <c r="G345">
        <f t="shared" si="13"/>
        <v>2750</v>
      </c>
    </row>
    <row r="346" spans="2:7" x14ac:dyDescent="0.25">
      <c r="B346" t="e">
        <f t="shared" si="12"/>
        <v>#N/A</v>
      </c>
      <c r="C346" s="50" t="s">
        <v>833</v>
      </c>
      <c r="D346">
        <v>1356</v>
      </c>
      <c r="E346">
        <v>393</v>
      </c>
      <c r="F346">
        <v>274</v>
      </c>
      <c r="G346">
        <f t="shared" si="13"/>
        <v>2023</v>
      </c>
    </row>
    <row r="347" spans="2:7" x14ac:dyDescent="0.25">
      <c r="B347">
        <f t="shared" si="12"/>
        <v>1669</v>
      </c>
      <c r="C347" s="50" t="s">
        <v>282</v>
      </c>
      <c r="D347">
        <v>1116</v>
      </c>
      <c r="E347">
        <v>0</v>
      </c>
      <c r="F347">
        <v>0</v>
      </c>
      <c r="G347">
        <f t="shared" si="13"/>
        <v>1116</v>
      </c>
    </row>
    <row r="348" spans="2:7" x14ac:dyDescent="0.25">
      <c r="B348">
        <f t="shared" si="12"/>
        <v>957</v>
      </c>
      <c r="C348" s="50" t="s">
        <v>283</v>
      </c>
      <c r="D348">
        <v>1086</v>
      </c>
      <c r="E348">
        <v>722</v>
      </c>
      <c r="F348">
        <v>777</v>
      </c>
      <c r="G348">
        <f t="shared" si="13"/>
        <v>2585</v>
      </c>
    </row>
    <row r="349" spans="2:7" x14ac:dyDescent="0.25">
      <c r="B349" t="e">
        <f t="shared" si="12"/>
        <v>#N/A</v>
      </c>
      <c r="C349" s="50" t="s">
        <v>676</v>
      </c>
      <c r="D349">
        <v>0</v>
      </c>
      <c r="E349">
        <v>0</v>
      </c>
      <c r="F349">
        <v>0</v>
      </c>
      <c r="G349">
        <f t="shared" si="13"/>
        <v>0</v>
      </c>
    </row>
    <row r="350" spans="2:7" x14ac:dyDescent="0.25">
      <c r="B350">
        <f t="shared" si="12"/>
        <v>736</v>
      </c>
      <c r="C350" s="50" t="s">
        <v>72</v>
      </c>
      <c r="D350">
        <v>2179</v>
      </c>
      <c r="E350">
        <v>0</v>
      </c>
      <c r="F350">
        <v>272</v>
      </c>
      <c r="G350">
        <f t="shared" si="13"/>
        <v>2451</v>
      </c>
    </row>
    <row r="351" spans="2:7" x14ac:dyDescent="0.25">
      <c r="B351">
        <f t="shared" si="12"/>
        <v>1674</v>
      </c>
      <c r="C351" s="50" t="s">
        <v>284</v>
      </c>
      <c r="D351">
        <v>2723</v>
      </c>
      <c r="E351">
        <v>819</v>
      </c>
      <c r="F351">
        <v>1936</v>
      </c>
      <c r="G351">
        <f t="shared" si="13"/>
        <v>5478</v>
      </c>
    </row>
    <row r="352" spans="2:7" x14ac:dyDescent="0.25">
      <c r="B352">
        <f t="shared" si="12"/>
        <v>599</v>
      </c>
      <c r="C352" s="50" t="s">
        <v>285</v>
      </c>
      <c r="D352">
        <v>49124</v>
      </c>
      <c r="E352">
        <v>6498</v>
      </c>
      <c r="F352">
        <v>17594</v>
      </c>
      <c r="G352">
        <f t="shared" si="13"/>
        <v>73216</v>
      </c>
    </row>
    <row r="353" spans="2:7" x14ac:dyDescent="0.25">
      <c r="B353" t="e">
        <f t="shared" si="12"/>
        <v>#N/A</v>
      </c>
      <c r="C353" s="50" t="s">
        <v>677</v>
      </c>
      <c r="D353">
        <v>0</v>
      </c>
      <c r="E353">
        <v>0</v>
      </c>
      <c r="F353">
        <v>0</v>
      </c>
      <c r="G353">
        <f t="shared" si="13"/>
        <v>0</v>
      </c>
    </row>
    <row r="354" spans="2:7" x14ac:dyDescent="0.25">
      <c r="B354">
        <f t="shared" si="12"/>
        <v>277</v>
      </c>
      <c r="C354" s="50" t="s">
        <v>286</v>
      </c>
      <c r="D354">
        <v>46</v>
      </c>
      <c r="E354">
        <v>0</v>
      </c>
      <c r="F354">
        <v>471</v>
      </c>
      <c r="G354">
        <f t="shared" si="13"/>
        <v>517</v>
      </c>
    </row>
    <row r="355" spans="2:7" x14ac:dyDescent="0.25">
      <c r="B355">
        <f t="shared" si="12"/>
        <v>840</v>
      </c>
      <c r="C355" s="50" t="s">
        <v>287</v>
      </c>
      <c r="D355">
        <v>468</v>
      </c>
      <c r="E355">
        <v>0</v>
      </c>
      <c r="F355">
        <v>100</v>
      </c>
      <c r="G355">
        <f t="shared" si="13"/>
        <v>568</v>
      </c>
    </row>
    <row r="356" spans="2:7" x14ac:dyDescent="0.25">
      <c r="B356" t="e">
        <f t="shared" si="12"/>
        <v>#N/A</v>
      </c>
      <c r="C356" s="50" t="s">
        <v>678</v>
      </c>
      <c r="D356">
        <v>0</v>
      </c>
      <c r="E356">
        <v>0</v>
      </c>
      <c r="F356">
        <v>0</v>
      </c>
      <c r="G356">
        <f t="shared" si="13"/>
        <v>0</v>
      </c>
    </row>
    <row r="357" spans="2:7" x14ac:dyDescent="0.25">
      <c r="B357">
        <f t="shared" si="12"/>
        <v>441</v>
      </c>
      <c r="C357" s="50" t="s">
        <v>288</v>
      </c>
      <c r="D357">
        <v>2451</v>
      </c>
      <c r="E357">
        <v>377</v>
      </c>
      <c r="F357">
        <v>967</v>
      </c>
      <c r="G357">
        <f t="shared" si="13"/>
        <v>3795</v>
      </c>
    </row>
    <row r="358" spans="2:7" x14ac:dyDescent="0.25">
      <c r="B358" t="e">
        <f t="shared" si="12"/>
        <v>#N/A</v>
      </c>
      <c r="C358" s="50" t="s">
        <v>679</v>
      </c>
      <c r="D358">
        <v>0</v>
      </c>
      <c r="E358">
        <v>0</v>
      </c>
      <c r="F358">
        <v>0</v>
      </c>
      <c r="G358">
        <f t="shared" si="13"/>
        <v>0</v>
      </c>
    </row>
    <row r="359" spans="2:7" x14ac:dyDescent="0.25">
      <c r="B359">
        <f t="shared" si="12"/>
        <v>458</v>
      </c>
      <c r="C359" s="50" t="s">
        <v>289</v>
      </c>
      <c r="D359">
        <v>229</v>
      </c>
      <c r="E359">
        <v>0</v>
      </c>
      <c r="F359">
        <v>0</v>
      </c>
      <c r="G359">
        <f t="shared" si="13"/>
        <v>229</v>
      </c>
    </row>
    <row r="360" spans="2:7" x14ac:dyDescent="0.25">
      <c r="B360">
        <f t="shared" si="12"/>
        <v>279</v>
      </c>
      <c r="C360" s="50" t="s">
        <v>290</v>
      </c>
      <c r="D360">
        <v>357</v>
      </c>
      <c r="E360">
        <v>0</v>
      </c>
      <c r="F360">
        <v>0</v>
      </c>
      <c r="G360">
        <f t="shared" si="13"/>
        <v>357</v>
      </c>
    </row>
    <row r="361" spans="2:7" x14ac:dyDescent="0.25">
      <c r="B361">
        <f t="shared" si="12"/>
        <v>606</v>
      </c>
      <c r="C361" s="50" t="s">
        <v>291</v>
      </c>
      <c r="D361">
        <v>3924</v>
      </c>
      <c r="E361">
        <v>280</v>
      </c>
      <c r="F361">
        <v>2574</v>
      </c>
      <c r="G361">
        <f t="shared" si="13"/>
        <v>6778</v>
      </c>
    </row>
    <row r="362" spans="2:7" x14ac:dyDescent="0.25">
      <c r="B362">
        <f t="shared" si="12"/>
        <v>88</v>
      </c>
      <c r="C362" s="50" t="s">
        <v>292</v>
      </c>
      <c r="D362">
        <v>140</v>
      </c>
      <c r="E362">
        <v>0</v>
      </c>
      <c r="F362">
        <v>21</v>
      </c>
      <c r="G362">
        <f t="shared" si="13"/>
        <v>161</v>
      </c>
    </row>
    <row r="363" spans="2:7" x14ac:dyDescent="0.25">
      <c r="B363">
        <f t="shared" si="12"/>
        <v>844</v>
      </c>
      <c r="C363" s="50" t="s">
        <v>293</v>
      </c>
      <c r="D363">
        <v>1298</v>
      </c>
      <c r="E363">
        <v>91</v>
      </c>
      <c r="F363">
        <v>1612</v>
      </c>
      <c r="G363">
        <f t="shared" si="13"/>
        <v>3001</v>
      </c>
    </row>
    <row r="364" spans="2:7" x14ac:dyDescent="0.25">
      <c r="B364">
        <f t="shared" si="12"/>
        <v>962</v>
      </c>
      <c r="C364" s="50" t="s">
        <v>294</v>
      </c>
      <c r="D364">
        <v>397</v>
      </c>
      <c r="E364">
        <v>0</v>
      </c>
      <c r="F364">
        <v>0</v>
      </c>
      <c r="G364">
        <f t="shared" si="13"/>
        <v>397</v>
      </c>
    </row>
    <row r="365" spans="2:7" x14ac:dyDescent="0.25">
      <c r="B365">
        <f t="shared" si="12"/>
        <v>608</v>
      </c>
      <c r="C365" s="50" t="s">
        <v>295</v>
      </c>
      <c r="D365">
        <v>777</v>
      </c>
      <c r="E365">
        <v>0</v>
      </c>
      <c r="F365">
        <v>558</v>
      </c>
      <c r="G365">
        <f t="shared" si="13"/>
        <v>1335</v>
      </c>
    </row>
    <row r="366" spans="2:7" x14ac:dyDescent="0.25">
      <c r="B366" t="e">
        <f t="shared" si="12"/>
        <v>#N/A</v>
      </c>
      <c r="C366" s="50" t="s">
        <v>880</v>
      </c>
      <c r="D366">
        <v>2137</v>
      </c>
      <c r="E366">
        <v>41</v>
      </c>
      <c r="F366">
        <v>146</v>
      </c>
      <c r="G366">
        <f t="shared" si="13"/>
        <v>2324</v>
      </c>
    </row>
    <row r="367" spans="2:7" x14ac:dyDescent="0.25">
      <c r="B367" t="e">
        <f t="shared" si="12"/>
        <v>#N/A</v>
      </c>
      <c r="C367" s="50" t="s">
        <v>680</v>
      </c>
      <c r="D367">
        <v>0</v>
      </c>
      <c r="E367">
        <v>0</v>
      </c>
      <c r="F367">
        <v>0</v>
      </c>
      <c r="G367">
        <f t="shared" si="13"/>
        <v>0</v>
      </c>
    </row>
    <row r="368" spans="2:7" x14ac:dyDescent="0.25">
      <c r="B368">
        <f t="shared" si="12"/>
        <v>965</v>
      </c>
      <c r="C368" s="50" t="s">
        <v>299</v>
      </c>
      <c r="D368">
        <v>361</v>
      </c>
      <c r="E368">
        <v>0</v>
      </c>
      <c r="F368">
        <v>0</v>
      </c>
      <c r="G368">
        <f t="shared" si="13"/>
        <v>361</v>
      </c>
    </row>
    <row r="369" spans="2:7" x14ac:dyDescent="0.25">
      <c r="B369" t="e">
        <f t="shared" si="12"/>
        <v>#N/A</v>
      </c>
      <c r="C369" s="50" t="s">
        <v>694</v>
      </c>
      <c r="D369">
        <v>493</v>
      </c>
      <c r="E369">
        <v>65</v>
      </c>
      <c r="F369">
        <v>710</v>
      </c>
      <c r="G369">
        <f t="shared" si="13"/>
        <v>1268</v>
      </c>
    </row>
    <row r="370" spans="2:7" x14ac:dyDescent="0.25">
      <c r="B370" t="e">
        <f t="shared" si="12"/>
        <v>#N/A</v>
      </c>
      <c r="C370" s="50" t="s">
        <v>881</v>
      </c>
      <c r="D370">
        <v>1328</v>
      </c>
      <c r="E370">
        <v>934</v>
      </c>
      <c r="F370">
        <v>313</v>
      </c>
      <c r="G370">
        <f t="shared" si="13"/>
        <v>2575</v>
      </c>
    </row>
    <row r="371" spans="2:7" x14ac:dyDescent="0.25">
      <c r="B371" t="e">
        <f t="shared" si="12"/>
        <v>#N/A</v>
      </c>
      <c r="C371" s="50" t="s">
        <v>882</v>
      </c>
      <c r="D371">
        <v>384</v>
      </c>
      <c r="E371">
        <v>0</v>
      </c>
      <c r="F371">
        <v>19</v>
      </c>
      <c r="G371">
        <f t="shared" si="13"/>
        <v>403</v>
      </c>
    </row>
    <row r="372" spans="2:7" x14ac:dyDescent="0.25">
      <c r="B372" t="e">
        <f t="shared" si="12"/>
        <v>#N/A</v>
      </c>
      <c r="C372" s="50" t="s">
        <v>883</v>
      </c>
      <c r="D372">
        <v>0</v>
      </c>
      <c r="E372">
        <v>0</v>
      </c>
      <c r="F372">
        <v>0</v>
      </c>
      <c r="G372">
        <f t="shared" si="13"/>
        <v>0</v>
      </c>
    </row>
    <row r="373" spans="2:7" x14ac:dyDescent="0.25">
      <c r="B373" t="e">
        <f t="shared" si="12"/>
        <v>#N/A</v>
      </c>
      <c r="C373" s="50" t="s">
        <v>838</v>
      </c>
      <c r="D373">
        <v>0</v>
      </c>
      <c r="E373">
        <v>0</v>
      </c>
      <c r="F373">
        <v>0</v>
      </c>
      <c r="G373">
        <f t="shared" si="13"/>
        <v>0</v>
      </c>
    </row>
    <row r="374" spans="2:7" x14ac:dyDescent="0.25">
      <c r="B374">
        <f t="shared" si="12"/>
        <v>610</v>
      </c>
      <c r="C374" s="50" t="s">
        <v>304</v>
      </c>
      <c r="D374">
        <v>1073</v>
      </c>
      <c r="E374">
        <v>363</v>
      </c>
      <c r="F374">
        <v>261</v>
      </c>
      <c r="G374">
        <f t="shared" si="13"/>
        <v>1697</v>
      </c>
    </row>
    <row r="375" spans="2:7" x14ac:dyDescent="0.25">
      <c r="B375">
        <f t="shared" si="12"/>
        <v>40</v>
      </c>
      <c r="C375" s="50" t="s">
        <v>305</v>
      </c>
      <c r="D375">
        <v>835</v>
      </c>
      <c r="E375">
        <v>0</v>
      </c>
      <c r="F375">
        <v>55</v>
      </c>
      <c r="G375">
        <f t="shared" si="13"/>
        <v>890</v>
      </c>
    </row>
    <row r="376" spans="2:7" x14ac:dyDescent="0.25">
      <c r="B376">
        <f t="shared" si="12"/>
        <v>1714</v>
      </c>
      <c r="C376" s="50" t="s">
        <v>306</v>
      </c>
      <c r="D376">
        <v>1014</v>
      </c>
      <c r="E376">
        <v>0</v>
      </c>
      <c r="F376">
        <v>248</v>
      </c>
      <c r="G376">
        <f t="shared" si="13"/>
        <v>1262</v>
      </c>
    </row>
    <row r="377" spans="2:7" x14ac:dyDescent="0.25">
      <c r="B377">
        <f t="shared" si="12"/>
        <v>90</v>
      </c>
      <c r="C377" s="50" t="s">
        <v>307</v>
      </c>
      <c r="D377">
        <v>1034</v>
      </c>
      <c r="E377">
        <v>886</v>
      </c>
      <c r="F377">
        <v>2487</v>
      </c>
      <c r="G377">
        <f t="shared" si="13"/>
        <v>4407</v>
      </c>
    </row>
    <row r="378" spans="2:7" x14ac:dyDescent="0.25">
      <c r="B378" t="e">
        <f t="shared" si="12"/>
        <v>#N/A</v>
      </c>
      <c r="C378" s="50" t="s">
        <v>681</v>
      </c>
      <c r="D378">
        <v>0</v>
      </c>
      <c r="E378">
        <v>0</v>
      </c>
      <c r="F378">
        <v>0</v>
      </c>
      <c r="G378">
        <f t="shared" si="13"/>
        <v>0</v>
      </c>
    </row>
    <row r="379" spans="2:7" x14ac:dyDescent="0.25">
      <c r="B379">
        <f t="shared" si="12"/>
        <v>342</v>
      </c>
      <c r="C379" s="50" t="s">
        <v>308</v>
      </c>
      <c r="D379">
        <v>1607</v>
      </c>
      <c r="E379">
        <v>344</v>
      </c>
      <c r="F379">
        <v>330</v>
      </c>
      <c r="G379">
        <f t="shared" si="13"/>
        <v>2281</v>
      </c>
    </row>
    <row r="380" spans="2:7" x14ac:dyDescent="0.25">
      <c r="B380">
        <f t="shared" si="12"/>
        <v>847</v>
      </c>
      <c r="C380" s="50" t="s">
        <v>309</v>
      </c>
      <c r="D380">
        <v>655</v>
      </c>
      <c r="E380">
        <v>94</v>
      </c>
      <c r="F380">
        <v>534</v>
      </c>
      <c r="G380">
        <f t="shared" si="13"/>
        <v>1283</v>
      </c>
    </row>
    <row r="381" spans="2:7" x14ac:dyDescent="0.25">
      <c r="B381">
        <f t="shared" si="12"/>
        <v>848</v>
      </c>
      <c r="C381" s="50" t="s">
        <v>310</v>
      </c>
      <c r="D381">
        <v>587</v>
      </c>
      <c r="E381">
        <v>282</v>
      </c>
      <c r="F381">
        <v>0</v>
      </c>
      <c r="G381">
        <f t="shared" si="13"/>
        <v>869</v>
      </c>
    </row>
    <row r="382" spans="2:7" x14ac:dyDescent="0.25">
      <c r="B382">
        <f t="shared" si="12"/>
        <v>612</v>
      </c>
      <c r="C382" s="50" t="s">
        <v>311</v>
      </c>
      <c r="D382">
        <v>3456</v>
      </c>
      <c r="E382">
        <v>895</v>
      </c>
      <c r="F382">
        <v>2824</v>
      </c>
      <c r="G382">
        <f t="shared" si="13"/>
        <v>7175</v>
      </c>
    </row>
    <row r="383" spans="2:7" x14ac:dyDescent="0.25">
      <c r="B383">
        <f t="shared" si="12"/>
        <v>37</v>
      </c>
      <c r="C383" s="50" t="s">
        <v>312</v>
      </c>
      <c r="D383">
        <v>973</v>
      </c>
      <c r="E383">
        <v>673</v>
      </c>
      <c r="F383">
        <v>478</v>
      </c>
      <c r="G383">
        <f t="shared" si="13"/>
        <v>2124</v>
      </c>
    </row>
    <row r="384" spans="2:7" x14ac:dyDescent="0.25">
      <c r="B384">
        <f t="shared" si="12"/>
        <v>180</v>
      </c>
      <c r="C384" s="50" t="s">
        <v>313</v>
      </c>
      <c r="D384">
        <v>992</v>
      </c>
      <c r="E384">
        <v>0</v>
      </c>
      <c r="F384">
        <v>181</v>
      </c>
      <c r="G384">
        <f t="shared" si="13"/>
        <v>1173</v>
      </c>
    </row>
    <row r="385" spans="2:7" x14ac:dyDescent="0.25">
      <c r="B385">
        <f t="shared" si="12"/>
        <v>532</v>
      </c>
      <c r="C385" s="50" t="s">
        <v>314</v>
      </c>
      <c r="D385">
        <v>300</v>
      </c>
      <c r="E385">
        <v>113</v>
      </c>
      <c r="F385">
        <v>439</v>
      </c>
      <c r="G385">
        <f t="shared" si="13"/>
        <v>852</v>
      </c>
    </row>
    <row r="386" spans="2:7" x14ac:dyDescent="0.25">
      <c r="B386">
        <f t="shared" si="12"/>
        <v>851</v>
      </c>
      <c r="C386" s="50" t="s">
        <v>315</v>
      </c>
      <c r="D386">
        <v>677</v>
      </c>
      <c r="E386">
        <v>0</v>
      </c>
      <c r="F386">
        <v>279</v>
      </c>
      <c r="G386">
        <f t="shared" si="13"/>
        <v>956</v>
      </c>
    </row>
    <row r="387" spans="2:7" x14ac:dyDescent="0.25">
      <c r="B387">
        <f t="shared" ref="B387:B450" si="14">VLOOKUP(C387,gemeentenaam,2,FALSE)</f>
        <v>1708</v>
      </c>
      <c r="C387" s="50" t="s">
        <v>316</v>
      </c>
      <c r="D387">
        <v>2106</v>
      </c>
      <c r="E387">
        <v>344</v>
      </c>
      <c r="F387">
        <v>534</v>
      </c>
      <c r="G387">
        <f t="shared" si="13"/>
        <v>2984</v>
      </c>
    </row>
    <row r="388" spans="2:7" x14ac:dyDescent="0.25">
      <c r="B388" t="e">
        <f t="shared" si="14"/>
        <v>#N/A</v>
      </c>
      <c r="C388" s="50" t="s">
        <v>776</v>
      </c>
      <c r="D388">
        <v>877</v>
      </c>
      <c r="E388">
        <v>0</v>
      </c>
      <c r="F388">
        <v>308</v>
      </c>
      <c r="G388">
        <f t="shared" ref="G388:G451" si="15">SUM(D388:F388)</f>
        <v>1185</v>
      </c>
    </row>
    <row r="389" spans="2:7" x14ac:dyDescent="0.25">
      <c r="B389">
        <f t="shared" si="14"/>
        <v>1904</v>
      </c>
      <c r="C389" s="50" t="s">
        <v>615</v>
      </c>
      <c r="D389">
        <v>3056</v>
      </c>
      <c r="E389">
        <v>255</v>
      </c>
      <c r="F389">
        <v>874</v>
      </c>
      <c r="G389">
        <f t="shared" si="15"/>
        <v>4185</v>
      </c>
    </row>
    <row r="390" spans="2:7" x14ac:dyDescent="0.25">
      <c r="B390">
        <f t="shared" si="14"/>
        <v>617</v>
      </c>
      <c r="C390" s="50" t="s">
        <v>318</v>
      </c>
      <c r="D390">
        <v>285</v>
      </c>
      <c r="E390">
        <v>0</v>
      </c>
      <c r="F390">
        <v>0</v>
      </c>
      <c r="G390">
        <f t="shared" si="15"/>
        <v>285</v>
      </c>
    </row>
    <row r="391" spans="2:7" x14ac:dyDescent="0.25">
      <c r="B391" t="e">
        <f t="shared" si="14"/>
        <v>#N/A</v>
      </c>
      <c r="C391" s="50" t="s">
        <v>884</v>
      </c>
      <c r="D391">
        <v>0</v>
      </c>
      <c r="E391">
        <v>0</v>
      </c>
      <c r="F391">
        <v>0</v>
      </c>
      <c r="G391">
        <f t="shared" si="15"/>
        <v>0</v>
      </c>
    </row>
    <row r="392" spans="2:7" x14ac:dyDescent="0.25">
      <c r="B392" t="e">
        <f t="shared" si="14"/>
        <v>#N/A</v>
      </c>
      <c r="C392" s="50" t="s">
        <v>682</v>
      </c>
      <c r="D392">
        <v>0</v>
      </c>
      <c r="E392">
        <v>0</v>
      </c>
      <c r="F392">
        <v>0</v>
      </c>
      <c r="G392">
        <f t="shared" si="15"/>
        <v>0</v>
      </c>
    </row>
    <row r="393" spans="2:7" x14ac:dyDescent="0.25">
      <c r="B393">
        <f t="shared" si="14"/>
        <v>715</v>
      </c>
      <c r="C393" s="50" t="s">
        <v>320</v>
      </c>
      <c r="D393">
        <v>3046</v>
      </c>
      <c r="E393">
        <v>492</v>
      </c>
      <c r="F393">
        <v>537</v>
      </c>
      <c r="G393">
        <f t="shared" si="15"/>
        <v>4075</v>
      </c>
    </row>
    <row r="394" spans="2:7" x14ac:dyDescent="0.25">
      <c r="B394">
        <f t="shared" si="14"/>
        <v>93</v>
      </c>
      <c r="C394" s="50" t="s">
        <v>321</v>
      </c>
      <c r="D394">
        <v>279</v>
      </c>
      <c r="E394">
        <v>0</v>
      </c>
      <c r="F394">
        <v>101</v>
      </c>
      <c r="G394">
        <f t="shared" si="15"/>
        <v>380</v>
      </c>
    </row>
    <row r="395" spans="2:7" x14ac:dyDescent="0.25">
      <c r="B395">
        <f t="shared" si="14"/>
        <v>448</v>
      </c>
      <c r="C395" s="50" t="s">
        <v>322</v>
      </c>
      <c r="D395">
        <v>494</v>
      </c>
      <c r="E395">
        <v>0</v>
      </c>
      <c r="F395">
        <v>541</v>
      </c>
      <c r="G395">
        <f t="shared" si="15"/>
        <v>1035</v>
      </c>
    </row>
    <row r="396" spans="2:7" x14ac:dyDescent="0.25">
      <c r="B396">
        <f t="shared" si="14"/>
        <v>1525</v>
      </c>
      <c r="C396" s="50" t="s">
        <v>323</v>
      </c>
      <c r="D396">
        <v>2119</v>
      </c>
      <c r="E396">
        <v>0</v>
      </c>
      <c r="F396">
        <v>776</v>
      </c>
      <c r="G396">
        <f t="shared" si="15"/>
        <v>2895</v>
      </c>
    </row>
    <row r="397" spans="2:7" x14ac:dyDescent="0.25">
      <c r="B397">
        <f t="shared" si="14"/>
        <v>716</v>
      </c>
      <c r="C397" s="50" t="s">
        <v>324</v>
      </c>
      <c r="D397">
        <v>818</v>
      </c>
      <c r="E397">
        <v>14</v>
      </c>
      <c r="F397">
        <v>113</v>
      </c>
      <c r="G397">
        <f t="shared" si="15"/>
        <v>945</v>
      </c>
    </row>
    <row r="398" spans="2:7" x14ac:dyDescent="0.25">
      <c r="B398" t="e">
        <f t="shared" si="14"/>
        <v>#N/A</v>
      </c>
      <c r="C398" s="50" t="s">
        <v>683</v>
      </c>
      <c r="D398">
        <v>0</v>
      </c>
      <c r="E398">
        <v>0</v>
      </c>
      <c r="F398">
        <v>0</v>
      </c>
      <c r="G398">
        <f t="shared" si="15"/>
        <v>0</v>
      </c>
    </row>
    <row r="399" spans="2:7" x14ac:dyDescent="0.25">
      <c r="B399">
        <f t="shared" si="14"/>
        <v>281</v>
      </c>
      <c r="C399" s="50" t="s">
        <v>325</v>
      </c>
      <c r="D399">
        <v>2047</v>
      </c>
      <c r="E399">
        <v>814</v>
      </c>
      <c r="F399">
        <v>400</v>
      </c>
      <c r="G399">
        <f t="shared" si="15"/>
        <v>3261</v>
      </c>
    </row>
    <row r="400" spans="2:7" x14ac:dyDescent="0.25">
      <c r="B400">
        <f t="shared" si="14"/>
        <v>855</v>
      </c>
      <c r="C400" s="50" t="s">
        <v>326</v>
      </c>
      <c r="D400">
        <v>7029</v>
      </c>
      <c r="E400">
        <v>2863</v>
      </c>
      <c r="F400">
        <v>3335</v>
      </c>
      <c r="G400">
        <f t="shared" si="15"/>
        <v>13227</v>
      </c>
    </row>
    <row r="401" spans="2:7" x14ac:dyDescent="0.25">
      <c r="B401">
        <f t="shared" si="14"/>
        <v>183</v>
      </c>
      <c r="C401" s="50" t="s">
        <v>327</v>
      </c>
      <c r="D401">
        <v>1027</v>
      </c>
      <c r="E401">
        <v>0</v>
      </c>
      <c r="F401">
        <v>305</v>
      </c>
      <c r="G401">
        <f t="shared" si="15"/>
        <v>1332</v>
      </c>
    </row>
    <row r="402" spans="2:7" x14ac:dyDescent="0.25">
      <c r="B402">
        <f t="shared" si="14"/>
        <v>1700</v>
      </c>
      <c r="C402" s="50" t="s">
        <v>328</v>
      </c>
      <c r="D402">
        <v>1100</v>
      </c>
      <c r="E402">
        <v>57</v>
      </c>
      <c r="F402">
        <v>214</v>
      </c>
      <c r="G402">
        <f t="shared" si="15"/>
        <v>1371</v>
      </c>
    </row>
    <row r="403" spans="2:7" x14ac:dyDescent="0.25">
      <c r="B403">
        <f t="shared" si="14"/>
        <v>1730</v>
      </c>
      <c r="C403" s="50" t="s">
        <v>329</v>
      </c>
      <c r="D403">
        <v>0</v>
      </c>
      <c r="E403">
        <v>0</v>
      </c>
      <c r="F403">
        <v>0</v>
      </c>
      <c r="G403">
        <f t="shared" si="15"/>
        <v>0</v>
      </c>
    </row>
    <row r="404" spans="2:7" x14ac:dyDescent="0.25">
      <c r="B404">
        <f t="shared" si="14"/>
        <v>737</v>
      </c>
      <c r="C404" s="50" t="s">
        <v>330</v>
      </c>
      <c r="D404">
        <v>2012</v>
      </c>
      <c r="E404">
        <v>0</v>
      </c>
      <c r="F404">
        <v>759</v>
      </c>
      <c r="G404">
        <f t="shared" si="15"/>
        <v>2771</v>
      </c>
    </row>
    <row r="405" spans="2:7" x14ac:dyDescent="0.25">
      <c r="B405">
        <f t="shared" si="14"/>
        <v>282</v>
      </c>
      <c r="C405" s="50" t="s">
        <v>331</v>
      </c>
      <c r="D405">
        <v>338</v>
      </c>
      <c r="E405">
        <v>303</v>
      </c>
      <c r="F405">
        <v>555</v>
      </c>
      <c r="G405">
        <f t="shared" si="15"/>
        <v>1196</v>
      </c>
    </row>
    <row r="406" spans="2:7" x14ac:dyDescent="0.25">
      <c r="B406">
        <f t="shared" si="14"/>
        <v>856</v>
      </c>
      <c r="C406" s="50" t="s">
        <v>332</v>
      </c>
      <c r="D406">
        <v>2984</v>
      </c>
      <c r="E406">
        <v>0</v>
      </c>
      <c r="F406">
        <v>640</v>
      </c>
      <c r="G406">
        <f t="shared" si="15"/>
        <v>3624</v>
      </c>
    </row>
    <row r="407" spans="2:7" x14ac:dyDescent="0.25">
      <c r="B407">
        <f t="shared" si="14"/>
        <v>450</v>
      </c>
      <c r="C407" s="50" t="s">
        <v>333</v>
      </c>
      <c r="D407">
        <v>577</v>
      </c>
      <c r="E407">
        <v>0</v>
      </c>
      <c r="F407">
        <v>0</v>
      </c>
      <c r="G407">
        <f t="shared" si="15"/>
        <v>577</v>
      </c>
    </row>
    <row r="408" spans="2:7" x14ac:dyDescent="0.25">
      <c r="B408">
        <f t="shared" si="14"/>
        <v>451</v>
      </c>
      <c r="C408" s="50" t="s">
        <v>334</v>
      </c>
      <c r="D408">
        <v>2907</v>
      </c>
      <c r="E408">
        <v>14</v>
      </c>
      <c r="F408">
        <v>1412</v>
      </c>
      <c r="G408">
        <f t="shared" si="15"/>
        <v>4333</v>
      </c>
    </row>
    <row r="409" spans="2:7" x14ac:dyDescent="0.25">
      <c r="B409">
        <f t="shared" si="14"/>
        <v>184</v>
      </c>
      <c r="C409" s="50" t="s">
        <v>335</v>
      </c>
      <c r="D409">
        <v>1408</v>
      </c>
      <c r="E409">
        <v>0</v>
      </c>
      <c r="F409">
        <v>328</v>
      </c>
      <c r="G409">
        <f t="shared" si="15"/>
        <v>1736</v>
      </c>
    </row>
    <row r="410" spans="2:7" x14ac:dyDescent="0.25">
      <c r="B410" t="e">
        <f t="shared" si="14"/>
        <v>#N/A</v>
      </c>
      <c r="C410" s="50" t="s">
        <v>840</v>
      </c>
      <c r="D410">
        <v>26993</v>
      </c>
      <c r="E410">
        <v>6718</v>
      </c>
      <c r="F410">
        <v>6010</v>
      </c>
      <c r="G410">
        <f t="shared" si="15"/>
        <v>39721</v>
      </c>
    </row>
    <row r="411" spans="2:7" x14ac:dyDescent="0.25">
      <c r="B411">
        <f t="shared" si="14"/>
        <v>1581</v>
      </c>
      <c r="C411" s="50" t="s">
        <v>337</v>
      </c>
      <c r="D411">
        <v>3287</v>
      </c>
      <c r="E411">
        <v>580</v>
      </c>
      <c r="F411">
        <v>692</v>
      </c>
      <c r="G411">
        <f t="shared" si="15"/>
        <v>4559</v>
      </c>
    </row>
    <row r="412" spans="2:7" x14ac:dyDescent="0.25">
      <c r="B412">
        <f t="shared" si="14"/>
        <v>981</v>
      </c>
      <c r="C412" s="50" t="s">
        <v>338</v>
      </c>
      <c r="D412">
        <v>174</v>
      </c>
      <c r="E412">
        <v>0</v>
      </c>
      <c r="F412">
        <v>0</v>
      </c>
      <c r="G412">
        <f t="shared" si="15"/>
        <v>174</v>
      </c>
    </row>
    <row r="413" spans="2:7" x14ac:dyDescent="0.25">
      <c r="B413" t="e">
        <f t="shared" si="14"/>
        <v>#N/A</v>
      </c>
      <c r="C413" s="50" t="s">
        <v>684</v>
      </c>
      <c r="D413">
        <v>0</v>
      </c>
      <c r="E413">
        <v>0</v>
      </c>
      <c r="F413">
        <v>0</v>
      </c>
      <c r="G413">
        <f t="shared" si="15"/>
        <v>0</v>
      </c>
    </row>
    <row r="414" spans="2:7" x14ac:dyDescent="0.25">
      <c r="B414">
        <f t="shared" si="14"/>
        <v>994</v>
      </c>
      <c r="C414" s="50" t="s">
        <v>339</v>
      </c>
      <c r="D414">
        <v>445</v>
      </c>
      <c r="E414">
        <v>733</v>
      </c>
      <c r="F414">
        <v>199</v>
      </c>
      <c r="G414">
        <f t="shared" si="15"/>
        <v>1377</v>
      </c>
    </row>
    <row r="415" spans="2:7" x14ac:dyDescent="0.25">
      <c r="B415">
        <f t="shared" si="14"/>
        <v>858</v>
      </c>
      <c r="C415" s="50" t="s">
        <v>340</v>
      </c>
      <c r="D415">
        <v>1600</v>
      </c>
      <c r="E415">
        <v>0</v>
      </c>
      <c r="F415">
        <v>829</v>
      </c>
      <c r="G415">
        <f t="shared" si="15"/>
        <v>2429</v>
      </c>
    </row>
    <row r="416" spans="2:7" x14ac:dyDescent="0.25">
      <c r="B416">
        <f t="shared" si="14"/>
        <v>47</v>
      </c>
      <c r="C416" s="50" t="s">
        <v>341</v>
      </c>
      <c r="D416">
        <v>1298</v>
      </c>
      <c r="E416">
        <v>195</v>
      </c>
      <c r="F416">
        <v>725</v>
      </c>
      <c r="G416">
        <f t="shared" si="15"/>
        <v>2218</v>
      </c>
    </row>
    <row r="417" spans="2:7" x14ac:dyDescent="0.25">
      <c r="B417">
        <f t="shared" si="14"/>
        <v>345</v>
      </c>
      <c r="C417" s="50" t="s">
        <v>342</v>
      </c>
      <c r="D417">
        <v>3129</v>
      </c>
      <c r="E417">
        <v>142</v>
      </c>
      <c r="F417">
        <v>2781</v>
      </c>
      <c r="G417">
        <f t="shared" si="15"/>
        <v>6052</v>
      </c>
    </row>
    <row r="418" spans="2:7" x14ac:dyDescent="0.25">
      <c r="B418">
        <f t="shared" si="14"/>
        <v>717</v>
      </c>
      <c r="C418" s="50" t="s">
        <v>343</v>
      </c>
      <c r="D418">
        <v>872</v>
      </c>
      <c r="E418">
        <v>0</v>
      </c>
      <c r="F418">
        <v>0</v>
      </c>
      <c r="G418">
        <f t="shared" si="15"/>
        <v>872</v>
      </c>
    </row>
    <row r="419" spans="2:7" x14ac:dyDescent="0.25">
      <c r="B419">
        <f t="shared" si="14"/>
        <v>860</v>
      </c>
      <c r="C419" s="50" t="s">
        <v>344</v>
      </c>
      <c r="D419">
        <v>2763</v>
      </c>
      <c r="E419">
        <v>314</v>
      </c>
      <c r="F419">
        <v>1100</v>
      </c>
      <c r="G419">
        <f t="shared" si="15"/>
        <v>4177</v>
      </c>
    </row>
    <row r="420" spans="2:7" x14ac:dyDescent="0.25">
      <c r="B420">
        <f t="shared" si="14"/>
        <v>861</v>
      </c>
      <c r="C420" s="50" t="s">
        <v>345</v>
      </c>
      <c r="D420">
        <v>3604</v>
      </c>
      <c r="E420">
        <v>160</v>
      </c>
      <c r="F420">
        <v>1806</v>
      </c>
      <c r="G420">
        <f t="shared" si="15"/>
        <v>5570</v>
      </c>
    </row>
    <row r="421" spans="2:7" x14ac:dyDescent="0.25">
      <c r="B421">
        <f t="shared" si="14"/>
        <v>453</v>
      </c>
      <c r="C421" s="50" t="s">
        <v>346</v>
      </c>
      <c r="D421">
        <v>3841</v>
      </c>
      <c r="E421">
        <v>815</v>
      </c>
      <c r="F421">
        <v>1503</v>
      </c>
      <c r="G421">
        <f t="shared" si="15"/>
        <v>6159</v>
      </c>
    </row>
    <row r="422" spans="2:7" x14ac:dyDescent="0.25">
      <c r="B422" t="e">
        <f t="shared" si="14"/>
        <v>#N/A</v>
      </c>
      <c r="C422" s="50" t="s">
        <v>685</v>
      </c>
      <c r="D422">
        <v>0</v>
      </c>
      <c r="E422">
        <v>0</v>
      </c>
      <c r="F422">
        <v>0</v>
      </c>
      <c r="G422">
        <f t="shared" si="15"/>
        <v>0</v>
      </c>
    </row>
    <row r="423" spans="2:7" x14ac:dyDescent="0.25">
      <c r="B423">
        <f t="shared" si="14"/>
        <v>983</v>
      </c>
      <c r="C423" s="50" t="s">
        <v>347</v>
      </c>
      <c r="D423">
        <v>4526</v>
      </c>
      <c r="E423">
        <v>2089</v>
      </c>
      <c r="F423">
        <v>2595</v>
      </c>
      <c r="G423">
        <f t="shared" si="15"/>
        <v>9210</v>
      </c>
    </row>
    <row r="424" spans="2:7" x14ac:dyDescent="0.25">
      <c r="B424">
        <f t="shared" si="14"/>
        <v>984</v>
      </c>
      <c r="C424" s="50" t="s">
        <v>348</v>
      </c>
      <c r="D424">
        <v>2211</v>
      </c>
      <c r="E424">
        <v>0</v>
      </c>
      <c r="F424">
        <v>1145</v>
      </c>
      <c r="G424">
        <f t="shared" si="15"/>
        <v>3356</v>
      </c>
    </row>
    <row r="425" spans="2:7" x14ac:dyDescent="0.25">
      <c r="B425">
        <f t="shared" si="14"/>
        <v>620</v>
      </c>
      <c r="C425" s="50" t="s">
        <v>349</v>
      </c>
      <c r="D425">
        <v>633</v>
      </c>
      <c r="E425">
        <v>177</v>
      </c>
      <c r="F425">
        <v>276</v>
      </c>
      <c r="G425">
        <f t="shared" si="15"/>
        <v>1086</v>
      </c>
    </row>
    <row r="426" spans="2:7" x14ac:dyDescent="0.25">
      <c r="B426">
        <f t="shared" si="14"/>
        <v>622</v>
      </c>
      <c r="C426" s="50" t="s">
        <v>350</v>
      </c>
      <c r="D426">
        <v>2831</v>
      </c>
      <c r="E426">
        <v>754</v>
      </c>
      <c r="F426">
        <v>2077</v>
      </c>
      <c r="G426">
        <f t="shared" si="15"/>
        <v>5662</v>
      </c>
    </row>
    <row r="427" spans="2:7" x14ac:dyDescent="0.25">
      <c r="B427">
        <f t="shared" si="14"/>
        <v>48</v>
      </c>
      <c r="C427" s="50" t="s">
        <v>351</v>
      </c>
      <c r="D427">
        <v>856</v>
      </c>
      <c r="E427">
        <v>0</v>
      </c>
      <c r="F427">
        <v>379</v>
      </c>
      <c r="G427">
        <f t="shared" si="15"/>
        <v>1235</v>
      </c>
    </row>
    <row r="428" spans="2:7" x14ac:dyDescent="0.25">
      <c r="B428">
        <f t="shared" si="14"/>
        <v>96</v>
      </c>
      <c r="C428" s="50" t="s">
        <v>352</v>
      </c>
      <c r="D428">
        <v>190</v>
      </c>
      <c r="E428">
        <v>0</v>
      </c>
      <c r="F428">
        <v>124</v>
      </c>
      <c r="G428">
        <f t="shared" si="15"/>
        <v>314</v>
      </c>
    </row>
    <row r="429" spans="2:7" x14ac:dyDescent="0.25">
      <c r="B429">
        <f t="shared" si="14"/>
        <v>718</v>
      </c>
      <c r="C429" s="50" t="s">
        <v>353</v>
      </c>
      <c r="D429">
        <v>4146</v>
      </c>
      <c r="E429">
        <v>594</v>
      </c>
      <c r="F429">
        <v>0</v>
      </c>
      <c r="G429">
        <f t="shared" si="15"/>
        <v>4740</v>
      </c>
    </row>
    <row r="430" spans="2:7" x14ac:dyDescent="0.25">
      <c r="B430">
        <f t="shared" si="14"/>
        <v>623</v>
      </c>
      <c r="C430" s="50" t="s">
        <v>354</v>
      </c>
      <c r="D430">
        <v>270</v>
      </c>
      <c r="E430">
        <v>0</v>
      </c>
      <c r="F430">
        <v>0</v>
      </c>
      <c r="G430">
        <f t="shared" si="15"/>
        <v>270</v>
      </c>
    </row>
    <row r="431" spans="2:7" x14ac:dyDescent="0.25">
      <c r="B431">
        <f t="shared" si="14"/>
        <v>986</v>
      </c>
      <c r="C431" s="50" t="s">
        <v>355</v>
      </c>
      <c r="D431">
        <v>667</v>
      </c>
      <c r="E431">
        <v>0</v>
      </c>
      <c r="F431">
        <v>0</v>
      </c>
      <c r="G431">
        <f t="shared" si="15"/>
        <v>667</v>
      </c>
    </row>
    <row r="432" spans="2:7" x14ac:dyDescent="0.25">
      <c r="B432" t="e">
        <f t="shared" si="14"/>
        <v>#N/A</v>
      </c>
      <c r="C432" s="50" t="s">
        <v>686</v>
      </c>
      <c r="D432">
        <v>0</v>
      </c>
      <c r="E432">
        <v>0</v>
      </c>
      <c r="F432">
        <v>0</v>
      </c>
      <c r="G432">
        <f t="shared" si="15"/>
        <v>0</v>
      </c>
    </row>
    <row r="433" spans="2:7" x14ac:dyDescent="0.25">
      <c r="B433">
        <f t="shared" si="14"/>
        <v>626</v>
      </c>
      <c r="C433" s="50" t="s">
        <v>356</v>
      </c>
      <c r="D433">
        <v>1439</v>
      </c>
      <c r="E433">
        <v>0</v>
      </c>
      <c r="F433">
        <v>0</v>
      </c>
      <c r="G433">
        <f t="shared" si="15"/>
        <v>1439</v>
      </c>
    </row>
    <row r="434" spans="2:7" x14ac:dyDescent="0.25">
      <c r="B434">
        <f t="shared" si="14"/>
        <v>285</v>
      </c>
      <c r="C434" s="50" t="s">
        <v>357</v>
      </c>
      <c r="D434">
        <v>887</v>
      </c>
      <c r="E434">
        <v>280</v>
      </c>
      <c r="F434">
        <v>98</v>
      </c>
      <c r="G434">
        <f t="shared" si="15"/>
        <v>1265</v>
      </c>
    </row>
    <row r="435" spans="2:7" x14ac:dyDescent="0.25">
      <c r="B435">
        <f t="shared" si="14"/>
        <v>865</v>
      </c>
      <c r="C435" s="50" t="s">
        <v>358</v>
      </c>
      <c r="D435">
        <v>2035</v>
      </c>
      <c r="E435">
        <v>473</v>
      </c>
      <c r="F435">
        <v>722</v>
      </c>
      <c r="G435">
        <f t="shared" si="15"/>
        <v>3230</v>
      </c>
    </row>
    <row r="436" spans="2:7" x14ac:dyDescent="0.25">
      <c r="B436">
        <f t="shared" si="14"/>
        <v>866</v>
      </c>
      <c r="C436" s="50" t="s">
        <v>359</v>
      </c>
      <c r="D436">
        <v>673</v>
      </c>
      <c r="E436">
        <v>0</v>
      </c>
      <c r="F436">
        <v>0</v>
      </c>
      <c r="G436">
        <f t="shared" si="15"/>
        <v>673</v>
      </c>
    </row>
    <row r="437" spans="2:7" x14ac:dyDescent="0.25">
      <c r="B437">
        <f t="shared" si="14"/>
        <v>867</v>
      </c>
      <c r="C437" s="50" t="s">
        <v>360</v>
      </c>
      <c r="D437">
        <v>3208</v>
      </c>
      <c r="E437">
        <v>104</v>
      </c>
      <c r="F437">
        <v>2519</v>
      </c>
      <c r="G437">
        <f t="shared" si="15"/>
        <v>5831</v>
      </c>
    </row>
    <row r="438" spans="2:7" x14ac:dyDescent="0.25">
      <c r="B438">
        <f t="shared" si="14"/>
        <v>627</v>
      </c>
      <c r="C438" s="50" t="s">
        <v>361</v>
      </c>
      <c r="D438">
        <v>1360</v>
      </c>
      <c r="E438">
        <v>0</v>
      </c>
      <c r="F438">
        <v>50</v>
      </c>
      <c r="G438">
        <f t="shared" si="15"/>
        <v>1410</v>
      </c>
    </row>
    <row r="439" spans="2:7" x14ac:dyDescent="0.25">
      <c r="B439">
        <f t="shared" si="14"/>
        <v>289</v>
      </c>
      <c r="C439" s="50" t="s">
        <v>362</v>
      </c>
      <c r="D439">
        <v>1335</v>
      </c>
      <c r="E439">
        <v>112</v>
      </c>
      <c r="F439">
        <v>1638</v>
      </c>
      <c r="G439">
        <f t="shared" si="15"/>
        <v>3085</v>
      </c>
    </row>
    <row r="440" spans="2:7" x14ac:dyDescent="0.25">
      <c r="B440" t="e">
        <f t="shared" si="14"/>
        <v>#N/A</v>
      </c>
      <c r="C440" s="50" t="s">
        <v>687</v>
      </c>
      <c r="D440">
        <v>0</v>
      </c>
      <c r="E440">
        <v>0</v>
      </c>
      <c r="F440">
        <v>0</v>
      </c>
      <c r="G440">
        <f t="shared" si="15"/>
        <v>0</v>
      </c>
    </row>
    <row r="441" spans="2:7" x14ac:dyDescent="0.25">
      <c r="B441">
        <f t="shared" si="14"/>
        <v>629</v>
      </c>
      <c r="C441" s="50" t="s">
        <v>363</v>
      </c>
      <c r="D441">
        <v>941</v>
      </c>
      <c r="E441">
        <v>0</v>
      </c>
      <c r="F441">
        <v>1038</v>
      </c>
      <c r="G441">
        <f t="shared" si="15"/>
        <v>1979</v>
      </c>
    </row>
    <row r="442" spans="2:7" x14ac:dyDescent="0.25">
      <c r="B442">
        <f t="shared" si="14"/>
        <v>852</v>
      </c>
      <c r="C442" s="50" t="s">
        <v>364</v>
      </c>
      <c r="D442">
        <v>589</v>
      </c>
      <c r="E442">
        <v>0</v>
      </c>
      <c r="F442">
        <v>97</v>
      </c>
      <c r="G442">
        <f t="shared" si="15"/>
        <v>686</v>
      </c>
    </row>
    <row r="443" spans="2:7" x14ac:dyDescent="0.25">
      <c r="B443">
        <f t="shared" si="14"/>
        <v>988</v>
      </c>
      <c r="C443" s="50" t="s">
        <v>365</v>
      </c>
      <c r="D443">
        <v>2226</v>
      </c>
      <c r="E443">
        <v>505</v>
      </c>
      <c r="F443">
        <v>1122</v>
      </c>
      <c r="G443">
        <f t="shared" si="15"/>
        <v>3853</v>
      </c>
    </row>
    <row r="444" spans="2:7" x14ac:dyDescent="0.25">
      <c r="B444">
        <f t="shared" si="14"/>
        <v>457</v>
      </c>
      <c r="C444" s="50" t="s">
        <v>366</v>
      </c>
      <c r="D444">
        <v>1154</v>
      </c>
      <c r="E444">
        <v>0</v>
      </c>
      <c r="F444">
        <v>488</v>
      </c>
      <c r="G444">
        <f t="shared" si="15"/>
        <v>1642</v>
      </c>
    </row>
    <row r="445" spans="2:7" x14ac:dyDescent="0.25">
      <c r="B445">
        <f t="shared" si="14"/>
        <v>870</v>
      </c>
      <c r="C445" s="50" t="s">
        <v>367</v>
      </c>
      <c r="D445">
        <v>1672</v>
      </c>
      <c r="E445">
        <v>63</v>
      </c>
      <c r="F445">
        <v>477</v>
      </c>
      <c r="G445">
        <f t="shared" si="15"/>
        <v>2212</v>
      </c>
    </row>
    <row r="446" spans="2:7" x14ac:dyDescent="0.25">
      <c r="B446" t="e">
        <f t="shared" si="14"/>
        <v>#N/A</v>
      </c>
      <c r="C446" s="50" t="s">
        <v>688</v>
      </c>
      <c r="D446">
        <v>0</v>
      </c>
      <c r="E446">
        <v>0</v>
      </c>
      <c r="F446">
        <v>0</v>
      </c>
      <c r="G446">
        <f t="shared" si="15"/>
        <v>0</v>
      </c>
    </row>
    <row r="447" spans="2:7" x14ac:dyDescent="0.25">
      <c r="B447">
        <f t="shared" si="14"/>
        <v>668</v>
      </c>
      <c r="C447" s="50" t="s">
        <v>368</v>
      </c>
      <c r="D447">
        <v>685</v>
      </c>
      <c r="E447">
        <v>0</v>
      </c>
      <c r="F447">
        <v>193</v>
      </c>
      <c r="G447">
        <f t="shared" si="15"/>
        <v>878</v>
      </c>
    </row>
    <row r="448" spans="2:7" x14ac:dyDescent="0.25">
      <c r="B448" t="e">
        <f t="shared" si="14"/>
        <v>#N/A</v>
      </c>
      <c r="C448" s="50" t="s">
        <v>885</v>
      </c>
      <c r="D448">
        <v>0</v>
      </c>
      <c r="E448">
        <v>0</v>
      </c>
      <c r="F448">
        <v>0</v>
      </c>
      <c r="G448">
        <f t="shared" si="15"/>
        <v>0</v>
      </c>
    </row>
    <row r="449" spans="2:7" x14ac:dyDescent="0.25">
      <c r="B449">
        <f t="shared" si="14"/>
        <v>1701</v>
      </c>
      <c r="C449" s="50" t="s">
        <v>369</v>
      </c>
      <c r="D449">
        <v>1061</v>
      </c>
      <c r="E449">
        <v>0</v>
      </c>
      <c r="F449">
        <v>53</v>
      </c>
      <c r="G449">
        <f t="shared" si="15"/>
        <v>1114</v>
      </c>
    </row>
    <row r="450" spans="2:7" x14ac:dyDescent="0.25">
      <c r="B450">
        <f t="shared" si="14"/>
        <v>293</v>
      </c>
      <c r="C450" s="50" t="s">
        <v>370</v>
      </c>
      <c r="D450">
        <v>672</v>
      </c>
      <c r="E450">
        <v>0</v>
      </c>
      <c r="F450">
        <v>0</v>
      </c>
      <c r="G450">
        <f t="shared" si="15"/>
        <v>672</v>
      </c>
    </row>
    <row r="451" spans="2:7" x14ac:dyDescent="0.25">
      <c r="B451">
        <f t="shared" ref="B451:B491" si="16">VLOOKUP(C451,gemeentenaam,2,FALSE)</f>
        <v>1783</v>
      </c>
      <c r="C451" s="50" t="s">
        <v>371</v>
      </c>
      <c r="D451">
        <v>5172</v>
      </c>
      <c r="E451">
        <v>341</v>
      </c>
      <c r="F451">
        <v>2285</v>
      </c>
      <c r="G451">
        <f t="shared" si="15"/>
        <v>7798</v>
      </c>
    </row>
    <row r="452" spans="2:7" x14ac:dyDescent="0.25">
      <c r="B452">
        <f t="shared" si="16"/>
        <v>98</v>
      </c>
      <c r="C452" s="50" t="s">
        <v>372</v>
      </c>
      <c r="D452">
        <v>2096</v>
      </c>
      <c r="E452">
        <v>124</v>
      </c>
      <c r="F452">
        <v>475</v>
      </c>
      <c r="G452">
        <f t="shared" ref="G452:G490" si="17">SUM(D452:F452)</f>
        <v>2695</v>
      </c>
    </row>
    <row r="453" spans="2:7" x14ac:dyDescent="0.25">
      <c r="B453">
        <f t="shared" si="16"/>
        <v>614</v>
      </c>
      <c r="C453" s="50" t="s">
        <v>373</v>
      </c>
      <c r="D453">
        <v>735</v>
      </c>
      <c r="E453">
        <v>207</v>
      </c>
      <c r="F453">
        <v>0</v>
      </c>
      <c r="G453">
        <f t="shared" si="17"/>
        <v>942</v>
      </c>
    </row>
    <row r="454" spans="2:7" x14ac:dyDescent="0.25">
      <c r="B454">
        <f t="shared" si="16"/>
        <v>189</v>
      </c>
      <c r="C454" s="50" t="s">
        <v>374</v>
      </c>
      <c r="D454">
        <v>665</v>
      </c>
      <c r="E454">
        <v>0</v>
      </c>
      <c r="F454">
        <v>189</v>
      </c>
      <c r="G454">
        <f t="shared" si="17"/>
        <v>854</v>
      </c>
    </row>
    <row r="455" spans="2:7" x14ac:dyDescent="0.25">
      <c r="B455" t="e">
        <f t="shared" si="16"/>
        <v>#N/A</v>
      </c>
      <c r="C455" s="50" t="s">
        <v>630</v>
      </c>
      <c r="D455">
        <v>0</v>
      </c>
      <c r="E455">
        <v>0</v>
      </c>
      <c r="F455">
        <v>0</v>
      </c>
      <c r="G455">
        <f t="shared" si="17"/>
        <v>0</v>
      </c>
    </row>
    <row r="456" spans="2:7" x14ac:dyDescent="0.25">
      <c r="B456" t="e">
        <f t="shared" si="16"/>
        <v>#N/A</v>
      </c>
      <c r="C456" s="50" t="s">
        <v>631</v>
      </c>
      <c r="D456">
        <v>0</v>
      </c>
      <c r="E456">
        <v>0</v>
      </c>
      <c r="F456">
        <v>0</v>
      </c>
      <c r="G456">
        <f t="shared" si="17"/>
        <v>0</v>
      </c>
    </row>
    <row r="457" spans="2:7" x14ac:dyDescent="0.25">
      <c r="B457">
        <f t="shared" si="16"/>
        <v>296</v>
      </c>
      <c r="C457" s="50" t="s">
        <v>375</v>
      </c>
      <c r="D457">
        <v>1739</v>
      </c>
      <c r="E457">
        <v>7</v>
      </c>
      <c r="F457">
        <v>1339</v>
      </c>
      <c r="G457">
        <f t="shared" si="17"/>
        <v>3085</v>
      </c>
    </row>
    <row r="458" spans="2:7" x14ac:dyDescent="0.25">
      <c r="B458">
        <f t="shared" si="16"/>
        <v>1696</v>
      </c>
      <c r="C458" s="50" t="s">
        <v>376</v>
      </c>
      <c r="D458">
        <v>0</v>
      </c>
      <c r="E458">
        <v>0</v>
      </c>
      <c r="F458">
        <v>0</v>
      </c>
      <c r="G458">
        <f t="shared" si="17"/>
        <v>0</v>
      </c>
    </row>
    <row r="459" spans="2:7" x14ac:dyDescent="0.25">
      <c r="B459">
        <f t="shared" si="16"/>
        <v>352</v>
      </c>
      <c r="C459" s="50" t="s">
        <v>377</v>
      </c>
      <c r="D459">
        <v>1418</v>
      </c>
      <c r="E459">
        <v>0</v>
      </c>
      <c r="F459">
        <v>658</v>
      </c>
      <c r="G459">
        <f t="shared" si="17"/>
        <v>2076</v>
      </c>
    </row>
    <row r="460" spans="2:7" x14ac:dyDescent="0.25">
      <c r="B460" t="e">
        <f t="shared" si="16"/>
        <v>#N/A</v>
      </c>
      <c r="C460" s="50" t="s">
        <v>689</v>
      </c>
      <c r="D460">
        <v>0</v>
      </c>
      <c r="E460">
        <v>0</v>
      </c>
      <c r="F460">
        <v>0</v>
      </c>
      <c r="G460">
        <f t="shared" si="17"/>
        <v>0</v>
      </c>
    </row>
    <row r="461" spans="2:7" x14ac:dyDescent="0.25">
      <c r="B461">
        <f t="shared" si="16"/>
        <v>53</v>
      </c>
      <c r="C461" s="50" t="s">
        <v>378</v>
      </c>
      <c r="D461">
        <v>622</v>
      </c>
      <c r="E461">
        <v>0</v>
      </c>
      <c r="F461">
        <v>41</v>
      </c>
      <c r="G461">
        <f t="shared" si="17"/>
        <v>663</v>
      </c>
    </row>
    <row r="462" spans="2:7" x14ac:dyDescent="0.25">
      <c r="B462">
        <f t="shared" si="16"/>
        <v>294</v>
      </c>
      <c r="C462" s="50" t="s">
        <v>379</v>
      </c>
      <c r="D462">
        <v>1751</v>
      </c>
      <c r="E462">
        <v>356</v>
      </c>
      <c r="F462">
        <v>836</v>
      </c>
      <c r="G462">
        <f t="shared" si="17"/>
        <v>2943</v>
      </c>
    </row>
    <row r="463" spans="2:7" x14ac:dyDescent="0.25">
      <c r="B463">
        <f t="shared" si="16"/>
        <v>873</v>
      </c>
      <c r="C463" s="50" t="s">
        <v>380</v>
      </c>
      <c r="D463">
        <v>450</v>
      </c>
      <c r="E463">
        <v>0</v>
      </c>
      <c r="F463">
        <v>499</v>
      </c>
      <c r="G463">
        <f t="shared" si="17"/>
        <v>949</v>
      </c>
    </row>
    <row r="464" spans="2:7" x14ac:dyDescent="0.25">
      <c r="B464">
        <f t="shared" si="16"/>
        <v>632</v>
      </c>
      <c r="C464" s="50" t="s">
        <v>381</v>
      </c>
      <c r="D464">
        <v>1978</v>
      </c>
      <c r="E464">
        <v>185</v>
      </c>
      <c r="F464">
        <v>3024</v>
      </c>
      <c r="G464">
        <f t="shared" si="17"/>
        <v>5187</v>
      </c>
    </row>
    <row r="465" spans="2:7" x14ac:dyDescent="0.25">
      <c r="B465" t="e">
        <f t="shared" si="16"/>
        <v>#N/A</v>
      </c>
      <c r="C465" s="50" t="s">
        <v>690</v>
      </c>
      <c r="D465">
        <v>0</v>
      </c>
      <c r="E465">
        <v>0</v>
      </c>
      <c r="F465">
        <v>0</v>
      </c>
      <c r="G465">
        <f t="shared" si="17"/>
        <v>0</v>
      </c>
    </row>
    <row r="466" spans="2:7" x14ac:dyDescent="0.25">
      <c r="B466">
        <f t="shared" si="16"/>
        <v>1690</v>
      </c>
      <c r="C466" s="50" t="s">
        <v>73</v>
      </c>
      <c r="D466">
        <v>1644</v>
      </c>
      <c r="E466">
        <v>0</v>
      </c>
      <c r="F466">
        <v>0</v>
      </c>
      <c r="G466">
        <f t="shared" si="17"/>
        <v>1644</v>
      </c>
    </row>
    <row r="467" spans="2:7" x14ac:dyDescent="0.25">
      <c r="B467">
        <f t="shared" si="16"/>
        <v>880</v>
      </c>
      <c r="C467" s="50" t="s">
        <v>382</v>
      </c>
      <c r="D467">
        <v>626</v>
      </c>
      <c r="E467">
        <v>0</v>
      </c>
      <c r="F467">
        <v>0</v>
      </c>
      <c r="G467">
        <f t="shared" si="17"/>
        <v>626</v>
      </c>
    </row>
    <row r="468" spans="2:7" x14ac:dyDescent="0.25">
      <c r="B468">
        <f t="shared" si="16"/>
        <v>351</v>
      </c>
      <c r="C468" s="50" t="s">
        <v>383</v>
      </c>
      <c r="D468">
        <v>0</v>
      </c>
      <c r="E468">
        <v>0</v>
      </c>
      <c r="F468">
        <v>0</v>
      </c>
      <c r="G468">
        <f t="shared" si="17"/>
        <v>0</v>
      </c>
    </row>
    <row r="469" spans="2:7" x14ac:dyDescent="0.25">
      <c r="B469">
        <f t="shared" si="16"/>
        <v>874</v>
      </c>
      <c r="C469" s="50" t="s">
        <v>384</v>
      </c>
      <c r="D469">
        <v>675</v>
      </c>
      <c r="E469">
        <v>0</v>
      </c>
      <c r="F469">
        <v>0</v>
      </c>
      <c r="G469">
        <f t="shared" si="17"/>
        <v>675</v>
      </c>
    </row>
    <row r="470" spans="2:7" x14ac:dyDescent="0.25">
      <c r="B470" t="e">
        <f t="shared" si="16"/>
        <v>#N/A</v>
      </c>
      <c r="C470" s="50" t="s">
        <v>691</v>
      </c>
      <c r="D470">
        <v>0</v>
      </c>
      <c r="E470">
        <v>0</v>
      </c>
      <c r="F470">
        <v>0</v>
      </c>
      <c r="G470">
        <f t="shared" si="17"/>
        <v>0</v>
      </c>
    </row>
    <row r="471" spans="2:7" x14ac:dyDescent="0.25">
      <c r="B471" t="e">
        <f t="shared" si="16"/>
        <v>#N/A</v>
      </c>
      <c r="C471" s="50" t="s">
        <v>692</v>
      </c>
      <c r="D471">
        <v>0</v>
      </c>
      <c r="E471">
        <v>0</v>
      </c>
      <c r="F471">
        <v>0</v>
      </c>
      <c r="G471">
        <f t="shared" si="17"/>
        <v>0</v>
      </c>
    </row>
    <row r="472" spans="2:7" x14ac:dyDescent="0.25">
      <c r="B472">
        <f t="shared" si="16"/>
        <v>479</v>
      </c>
      <c r="C472" s="50" t="s">
        <v>385</v>
      </c>
      <c r="D472">
        <v>14771</v>
      </c>
      <c r="E472">
        <v>2724</v>
      </c>
      <c r="F472">
        <v>1446</v>
      </c>
      <c r="G472">
        <f t="shared" si="17"/>
        <v>18941</v>
      </c>
    </row>
    <row r="473" spans="2:7" x14ac:dyDescent="0.25">
      <c r="B473">
        <f t="shared" si="16"/>
        <v>297</v>
      </c>
      <c r="C473" s="50" t="s">
        <v>386</v>
      </c>
      <c r="D473">
        <v>1962</v>
      </c>
      <c r="E473">
        <v>260</v>
      </c>
      <c r="F473">
        <v>971</v>
      </c>
      <c r="G473">
        <f t="shared" si="17"/>
        <v>3193</v>
      </c>
    </row>
    <row r="474" spans="2:7" x14ac:dyDescent="0.25">
      <c r="B474">
        <f t="shared" si="16"/>
        <v>473</v>
      </c>
      <c r="C474" s="50" t="s">
        <v>387</v>
      </c>
      <c r="D474">
        <v>870</v>
      </c>
      <c r="E474">
        <v>0</v>
      </c>
      <c r="F474">
        <v>16</v>
      </c>
      <c r="G474">
        <f t="shared" si="17"/>
        <v>886</v>
      </c>
    </row>
    <row r="475" spans="2:7" x14ac:dyDescent="0.25">
      <c r="B475">
        <f t="shared" si="16"/>
        <v>707</v>
      </c>
      <c r="C475" s="50" t="s">
        <v>388</v>
      </c>
      <c r="D475">
        <v>438</v>
      </c>
      <c r="E475">
        <v>0</v>
      </c>
      <c r="F475">
        <v>0</v>
      </c>
      <c r="G475">
        <f t="shared" si="17"/>
        <v>438</v>
      </c>
    </row>
    <row r="476" spans="2:7" x14ac:dyDescent="0.25">
      <c r="B476">
        <f t="shared" si="16"/>
        <v>478</v>
      </c>
      <c r="C476" s="50" t="s">
        <v>389</v>
      </c>
      <c r="D476">
        <v>349</v>
      </c>
      <c r="E476">
        <v>0</v>
      </c>
      <c r="F476">
        <v>0</v>
      </c>
      <c r="G476">
        <f t="shared" si="17"/>
        <v>349</v>
      </c>
    </row>
    <row r="477" spans="2:7" x14ac:dyDescent="0.25">
      <c r="B477">
        <f t="shared" si="16"/>
        <v>50</v>
      </c>
      <c r="C477" s="50" t="s">
        <v>390</v>
      </c>
      <c r="D477">
        <v>1288</v>
      </c>
      <c r="E477">
        <v>0</v>
      </c>
      <c r="F477">
        <v>306</v>
      </c>
      <c r="G477">
        <f t="shared" si="17"/>
        <v>1594</v>
      </c>
    </row>
    <row r="478" spans="2:7" x14ac:dyDescent="0.25">
      <c r="B478">
        <f t="shared" si="16"/>
        <v>355</v>
      </c>
      <c r="C478" s="50" t="s">
        <v>391</v>
      </c>
      <c r="D478">
        <v>2181</v>
      </c>
      <c r="E478">
        <v>1743</v>
      </c>
      <c r="F478">
        <v>1051</v>
      </c>
      <c r="G478">
        <f t="shared" si="17"/>
        <v>4975</v>
      </c>
    </row>
    <row r="479" spans="2:7" x14ac:dyDescent="0.25">
      <c r="B479">
        <f t="shared" si="16"/>
        <v>299</v>
      </c>
      <c r="C479" s="50" t="s">
        <v>392</v>
      </c>
      <c r="D479">
        <v>2363</v>
      </c>
      <c r="E479">
        <v>513</v>
      </c>
      <c r="F479">
        <v>1222</v>
      </c>
      <c r="G479">
        <f t="shared" si="17"/>
        <v>4098</v>
      </c>
    </row>
    <row r="480" spans="2:7" x14ac:dyDescent="0.25">
      <c r="B480" t="e">
        <f t="shared" si="16"/>
        <v>#N/A</v>
      </c>
      <c r="C480" s="50" t="s">
        <v>886</v>
      </c>
      <c r="D480">
        <v>0</v>
      </c>
      <c r="E480">
        <v>0</v>
      </c>
      <c r="F480">
        <v>0</v>
      </c>
      <c r="G480">
        <f t="shared" si="17"/>
        <v>0</v>
      </c>
    </row>
    <row r="481" spans="2:7" x14ac:dyDescent="0.25">
      <c r="B481">
        <f t="shared" si="16"/>
        <v>476</v>
      </c>
      <c r="C481" s="50" t="s">
        <v>393</v>
      </c>
      <c r="D481">
        <v>0</v>
      </c>
      <c r="E481">
        <v>0</v>
      </c>
      <c r="F481">
        <v>0</v>
      </c>
      <c r="G481">
        <f t="shared" si="17"/>
        <v>0</v>
      </c>
    </row>
    <row r="482" spans="2:7" x14ac:dyDescent="0.25">
      <c r="B482">
        <f t="shared" si="16"/>
        <v>637</v>
      </c>
      <c r="C482" s="50" t="s">
        <v>394</v>
      </c>
      <c r="D482">
        <v>8232</v>
      </c>
      <c r="E482">
        <v>1946</v>
      </c>
      <c r="F482">
        <v>2629</v>
      </c>
      <c r="G482">
        <f t="shared" si="17"/>
        <v>12807</v>
      </c>
    </row>
    <row r="483" spans="2:7" x14ac:dyDescent="0.25">
      <c r="B483">
        <f t="shared" si="16"/>
        <v>638</v>
      </c>
      <c r="C483" s="50" t="s">
        <v>395</v>
      </c>
      <c r="D483">
        <v>242</v>
      </c>
      <c r="E483">
        <v>0</v>
      </c>
      <c r="F483">
        <v>0</v>
      </c>
      <c r="G483">
        <f t="shared" si="17"/>
        <v>242</v>
      </c>
    </row>
    <row r="484" spans="2:7" x14ac:dyDescent="0.25">
      <c r="B484">
        <f t="shared" si="16"/>
        <v>56</v>
      </c>
      <c r="C484" s="50" t="s">
        <v>396</v>
      </c>
      <c r="D484">
        <v>999</v>
      </c>
      <c r="E484">
        <v>0</v>
      </c>
      <c r="F484">
        <v>188</v>
      </c>
      <c r="G484">
        <f t="shared" si="17"/>
        <v>1187</v>
      </c>
    </row>
    <row r="485" spans="2:7" x14ac:dyDescent="0.25">
      <c r="B485">
        <f t="shared" si="16"/>
        <v>1892</v>
      </c>
      <c r="C485" s="50" t="s">
        <v>561</v>
      </c>
      <c r="D485">
        <v>1854</v>
      </c>
      <c r="E485">
        <v>0</v>
      </c>
      <c r="F485">
        <v>387</v>
      </c>
      <c r="G485">
        <f t="shared" si="17"/>
        <v>2241</v>
      </c>
    </row>
    <row r="486" spans="2:7" x14ac:dyDescent="0.25">
      <c r="B486">
        <f t="shared" si="16"/>
        <v>879</v>
      </c>
      <c r="C486" s="50" t="s">
        <v>397</v>
      </c>
      <c r="D486">
        <v>336</v>
      </c>
      <c r="E486">
        <v>147</v>
      </c>
      <c r="F486">
        <v>149</v>
      </c>
      <c r="G486">
        <f t="shared" si="17"/>
        <v>632</v>
      </c>
    </row>
    <row r="487" spans="2:7" x14ac:dyDescent="0.25">
      <c r="B487">
        <f t="shared" si="16"/>
        <v>301</v>
      </c>
      <c r="C487" s="50" t="s">
        <v>398</v>
      </c>
      <c r="D487">
        <v>2365</v>
      </c>
      <c r="E487">
        <v>629</v>
      </c>
      <c r="F487">
        <v>1821</v>
      </c>
      <c r="G487">
        <f t="shared" si="17"/>
        <v>4815</v>
      </c>
    </row>
    <row r="488" spans="2:7" x14ac:dyDescent="0.25">
      <c r="B488">
        <f t="shared" si="16"/>
        <v>1896</v>
      </c>
      <c r="C488" s="50" t="s">
        <v>399</v>
      </c>
      <c r="D488">
        <v>1133</v>
      </c>
      <c r="E488">
        <v>0</v>
      </c>
      <c r="F488">
        <v>351</v>
      </c>
      <c r="G488">
        <f t="shared" si="17"/>
        <v>1484</v>
      </c>
    </row>
    <row r="489" spans="2:7" x14ac:dyDescent="0.25">
      <c r="B489">
        <f t="shared" si="16"/>
        <v>642</v>
      </c>
      <c r="C489" s="50" t="s">
        <v>400</v>
      </c>
      <c r="D489">
        <v>1277</v>
      </c>
      <c r="E489">
        <v>209</v>
      </c>
      <c r="F489">
        <v>580</v>
      </c>
      <c r="G489">
        <f t="shared" si="17"/>
        <v>2066</v>
      </c>
    </row>
    <row r="490" spans="2:7" x14ac:dyDescent="0.25">
      <c r="B490">
        <f t="shared" si="16"/>
        <v>193</v>
      </c>
      <c r="C490" s="50" t="s">
        <v>401</v>
      </c>
      <c r="D490">
        <v>8679</v>
      </c>
      <c r="E490">
        <v>2710</v>
      </c>
      <c r="F490">
        <v>2037</v>
      </c>
      <c r="G490">
        <f t="shared" si="17"/>
        <v>13426</v>
      </c>
    </row>
    <row r="491" spans="2:7" x14ac:dyDescent="0.25">
      <c r="B491">
        <f t="shared" si="16"/>
        <v>9999</v>
      </c>
      <c r="C491" s="50" t="s">
        <v>612</v>
      </c>
      <c r="D491" s="284">
        <f>SUM(D3:D490)</f>
        <v>878050</v>
      </c>
      <c r="E491" s="284">
        <f t="shared" ref="E491:G491" si="18">SUM(E3:E490)</f>
        <v>140651</v>
      </c>
      <c r="F491" s="284">
        <f t="shared" si="18"/>
        <v>370559</v>
      </c>
      <c r="G491" s="284">
        <f t="shared" si="18"/>
        <v>1389260</v>
      </c>
    </row>
  </sheetData>
  <dataValidations disablePrompts="1"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13</vt:i4>
      </vt:variant>
    </vt:vector>
  </HeadingPairs>
  <TitlesOfParts>
    <vt:vector size="24" baseType="lpstr">
      <vt:lpstr>Toelichting</vt:lpstr>
      <vt:lpstr>Uitk 2013 tm 2016</vt:lpstr>
      <vt:lpstr>Uitk vs Lasten 2013 tm 2016</vt:lpstr>
      <vt:lpstr>tab</vt:lpstr>
      <vt:lpstr>index obv sept data</vt:lpstr>
      <vt:lpstr>sept2013</vt:lpstr>
      <vt:lpstr>mei2014</vt:lpstr>
      <vt:lpstr>begr2013</vt:lpstr>
      <vt:lpstr>begr2014</vt:lpstr>
      <vt:lpstr>Gemeente Opgave lasten</vt:lpstr>
      <vt:lpstr>Blad1</vt:lpstr>
      <vt:lpstr>'index obv sept data'!Afdrukbereik</vt:lpstr>
      <vt:lpstr>sept2013!Afdrukbereik</vt:lpstr>
      <vt:lpstr>Toelichting!Afdrukbereik</vt:lpstr>
      <vt:lpstr>'Uitk 2013 tm 2016'!Afdrukbereik</vt:lpstr>
      <vt:lpstr>'Uitk vs Lasten 2013 tm 2016'!Afdrukbereik</vt:lpstr>
      <vt:lpstr>begr2013</vt:lpstr>
      <vt:lpstr>begr2014</vt:lpstr>
      <vt:lpstr>begr2014!begrspecop2013</vt:lpstr>
      <vt:lpstr>begr2014!begrvobz2013</vt:lpstr>
      <vt:lpstr>begr2014!begrvoop2013</vt:lpstr>
      <vt:lpstr>gemeentenaam</vt:lpstr>
      <vt:lpstr>mei_2014</vt:lpstr>
      <vt:lpstr>sept2013</vt:lpstr>
    </vt:vector>
  </TitlesOfParts>
  <Company>Min. van BZK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Martin</cp:lastModifiedBy>
  <cp:lastPrinted>2014-07-01T12:01:28Z</cp:lastPrinted>
  <dcterms:created xsi:type="dcterms:W3CDTF">2009-05-25T12:28:08Z</dcterms:created>
  <dcterms:modified xsi:type="dcterms:W3CDTF">2014-09-03T09:58:58Z</dcterms:modified>
</cp:coreProperties>
</file>